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6"/>
  <workbookPr/>
  <mc:AlternateContent xmlns:mc="http://schemas.openxmlformats.org/markup-compatibility/2006">
    <mc:Choice Requires="x15">
      <x15ac:absPath xmlns:x15ac="http://schemas.microsoft.com/office/spreadsheetml/2010/11/ac" url="G:\dosm upd - 20220614 1708\semak MLS negeri 20220614 1708\semak\MLS daus latest\Perak_Jadual 17-122_Semak (excel)_3.6.2022\"/>
    </mc:Choice>
  </mc:AlternateContent>
  <xr:revisionPtr revIDLastSave="0" documentId="8_{AEEDC46F-6FD1-4FF4-97C4-10F81B1F2AFB}" xr6:coauthVersionLast="36" xr6:coauthVersionMax="36" xr10:uidLastSave="{00000000-0000-0000-0000-000000000000}"/>
  <bookViews>
    <workbookView xWindow="0" yWindow="0" windowWidth="28800" windowHeight="12225" tabRatio="778" activeTab="23" xr2:uid="{00000000-000D-0000-FFFF-FFFF00000000}"/>
  </bookViews>
  <sheets>
    <sheet name="50." sheetId="1" r:id="rId1"/>
    <sheet name="51." sheetId="21" r:id="rId2"/>
    <sheet name="52." sheetId="45" r:id="rId3"/>
    <sheet name="53." sheetId="2" r:id="rId4"/>
    <sheet name="54." sheetId="3" r:id="rId5"/>
    <sheet name="Graf" sheetId="41" state="hidden" r:id="rId6"/>
    <sheet name="55." sheetId="22" r:id="rId7"/>
    <sheet name="56." sheetId="23" r:id="rId8"/>
    <sheet name="56.2" sheetId="24" r:id="rId9"/>
    <sheet name="56.3" sheetId="25" r:id="rId10"/>
    <sheet name="57." sheetId="26" r:id="rId11"/>
    <sheet name="57.2" sheetId="27" r:id="rId12"/>
    <sheet name="58." sheetId="30" r:id="rId13"/>
    <sheet name="58.2" sheetId="31" r:id="rId14"/>
    <sheet name="58.3" sheetId="32" r:id="rId15"/>
    <sheet name="58.4" sheetId="33" r:id="rId16"/>
    <sheet name="58.5" sheetId="34" r:id="rId17"/>
    <sheet name="58.6" sheetId="35" r:id="rId18"/>
    <sheet name="59." sheetId="36" r:id="rId19"/>
    <sheet name="59.2" sheetId="37" r:id="rId20"/>
    <sheet name="60." sheetId="38" r:id="rId21"/>
    <sheet name="61." sheetId="43" r:id="rId22"/>
    <sheet name="61.2" sheetId="44" r:id="rId23"/>
    <sheet name="62.-63." sheetId="40" r:id="rId24"/>
    <sheet name="64." sheetId="42" r:id="rId25"/>
  </sheets>
  <externalReferences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</externalReferences>
  <definedNames>
    <definedName name="__123Graph_A" hidden="1">'[1]7.2'!#REF!</definedName>
    <definedName name="__123Graph_A_4" localSheetId="0">#REF!</definedName>
    <definedName name="__123Graph_A_4">#REF!</definedName>
    <definedName name="__123Graph_B" hidden="1">'[2]5.11'!$E$15:$J$15</definedName>
    <definedName name="__123Graph_C" localSheetId="0" hidden="1">#REF!</definedName>
    <definedName name="__123Graph_C" hidden="1">#REF!</definedName>
    <definedName name="__123Graph_D" hidden="1">#REF!</definedName>
    <definedName name="__123Graph_E" localSheetId="0" hidden="1">#REF!</definedName>
    <definedName name="__123Graph_E" hidden="1">#REF!</definedName>
    <definedName name="__123Graph_F" localSheetId="0" hidden="1">#REF!</definedName>
    <definedName name="__123Graph_F" hidden="1">#REF!</definedName>
    <definedName name="__123Graph_X_1" localSheetId="0">#REF!</definedName>
    <definedName name="__123Graph_X_1">#REF!</definedName>
    <definedName name="_Parse_Out" localSheetId="0" hidden="1">#REF!</definedName>
    <definedName name="_Parse_Out" hidden="1">#REF!</definedName>
    <definedName name="a" localSheetId="0" hidden="1">#REF!</definedName>
    <definedName name="a" hidden="1">#REF!</definedName>
    <definedName name="aaa" localSheetId="0">#REF!</definedName>
    <definedName name="aaa">#REF!</definedName>
    <definedName name="aaab" localSheetId="0">#REF!</definedName>
    <definedName name="aaab">#REF!</definedName>
    <definedName name="as" localSheetId="0" hidden="1">#REF!</definedName>
    <definedName name="as" hidden="1">#REF!</definedName>
    <definedName name="ass" localSheetId="0" hidden="1">'[3]4.8'!#REF!</definedName>
    <definedName name="ass" hidden="1">'[3]4.8'!#REF!</definedName>
    <definedName name="Asset91" localSheetId="0">#REF!</definedName>
    <definedName name="Asset91">#REF!</definedName>
    <definedName name="Asset92" localSheetId="0">#REF!</definedName>
    <definedName name="Asset92">#REF!</definedName>
    <definedName name="cc" localSheetId="0">#REF!</definedName>
    <definedName name="cc">#REF!</definedName>
    <definedName name="con_05" localSheetId="0">#REF!</definedName>
    <definedName name="con_05">#REF!</definedName>
    <definedName name="con_06" localSheetId="0">#REF!</definedName>
    <definedName name="con_06">#REF!</definedName>
    <definedName name="con_07" localSheetId="0">#REF!</definedName>
    <definedName name="con_07">#REF!</definedName>
    <definedName name="con_08" localSheetId="0">#REF!</definedName>
    <definedName name="con_08">#REF!</definedName>
    <definedName name="con_09" localSheetId="0">#REF!</definedName>
    <definedName name="con_09">#REF!</definedName>
    <definedName name="con_10" localSheetId="0">#REF!</definedName>
    <definedName name="con_10">#REF!</definedName>
    <definedName name="con_11" localSheetId="0">#REF!</definedName>
    <definedName name="con_11">#REF!</definedName>
    <definedName name="cons_12p" localSheetId="0">#REF!</definedName>
    <definedName name="cons_12p">#REF!</definedName>
    <definedName name="cons_2013p" localSheetId="0">#REF!</definedName>
    <definedName name="cons_2013p">#REF!</definedName>
    <definedName name="cons_2013po" localSheetId="0">#REF!</definedName>
    <definedName name="cons_2013po">#REF!</definedName>
    <definedName name="cur_0" localSheetId="0">#REF!</definedName>
    <definedName name="cur_0">#REF!</definedName>
    <definedName name="cur_05" localSheetId="0">#REF!</definedName>
    <definedName name="cur_05">#REF!</definedName>
    <definedName name="cur_06" localSheetId="0">#REF!</definedName>
    <definedName name="cur_06">#REF!</definedName>
    <definedName name="cur_07" localSheetId="0">#REF!</definedName>
    <definedName name="cur_07">#REF!</definedName>
    <definedName name="cur_08" localSheetId="0">#REF!</definedName>
    <definedName name="cur_08">#REF!</definedName>
    <definedName name="cur_09" localSheetId="0">#REF!</definedName>
    <definedName name="cur_09">#REF!</definedName>
    <definedName name="cur_10" localSheetId="0">#REF!</definedName>
    <definedName name="cur_10">#REF!</definedName>
    <definedName name="cur_11" localSheetId="0">#REF!</definedName>
    <definedName name="cur_11">#REF!</definedName>
    <definedName name="cur_12p" localSheetId="0">#REF!</definedName>
    <definedName name="cur_12p">#REF!</definedName>
    <definedName name="cur_2013p" localSheetId="0">#REF!</definedName>
    <definedName name="cur_2013p">#REF!</definedName>
    <definedName name="cur_45" localSheetId="0">#REF!</definedName>
    <definedName name="cur_45">#REF!</definedName>
    <definedName name="cur_52369" localSheetId="0">#REF!</definedName>
    <definedName name="cur_52369">#REF!</definedName>
    <definedName name="d" localSheetId="0">#REF!</definedName>
    <definedName name="d">#REF!</definedName>
    <definedName name="dasdasd" localSheetId="0">#REF!</definedName>
    <definedName name="dasdasd">#REF!</definedName>
    <definedName name="ddd" localSheetId="0">#REF!</definedName>
    <definedName name="ddd">#REF!</definedName>
    <definedName name="ds" localSheetId="0" hidden="1">'[3]4.8'!#REF!</definedName>
    <definedName name="ds" hidden="1">'[3]4.8'!#REF!</definedName>
    <definedName name="e" localSheetId="0">#REF!</definedName>
    <definedName name="e">#REF!</definedName>
    <definedName name="f" localSheetId="0">#REF!</definedName>
    <definedName name="f">#REF!</definedName>
    <definedName name="ff" localSheetId="0">#REF!</definedName>
    <definedName name="ff">#REF!</definedName>
    <definedName name="g" localSheetId="0">#REF!</definedName>
    <definedName name="g">#REF!</definedName>
    <definedName name="ghfjk" localSheetId="0">#REF!</definedName>
    <definedName name="ghfjk">#REF!</definedName>
    <definedName name="h" localSheetId="0">#REF!</definedName>
    <definedName name="h">#REF!</definedName>
    <definedName name="head" localSheetId="0">#REF!</definedName>
    <definedName name="head">#REF!</definedName>
    <definedName name="iii" localSheetId="0">#REF!</definedName>
    <definedName name="iii">#REF!</definedName>
    <definedName name="j" localSheetId="0">#REF!</definedName>
    <definedName name="j">#REF!</definedName>
    <definedName name="jb" localSheetId="0">#REF!</definedName>
    <definedName name="jb">#REF!</definedName>
    <definedName name="johor" localSheetId="0" hidden="1">'[4]7.6'!#REF!</definedName>
    <definedName name="johor" hidden="1">'[4]7.6'!#REF!</definedName>
    <definedName name="k" localSheetId="0">#REF!</definedName>
    <definedName name="k">#REF!</definedName>
    <definedName name="kelantan" localSheetId="0" hidden="1">#REF!</definedName>
    <definedName name="kelantan" hidden="1">#REF!</definedName>
    <definedName name="kk" localSheetId="0">#REF!</definedName>
    <definedName name="kk">#REF!</definedName>
    <definedName name="Kod_01" localSheetId="0">#REF!</definedName>
    <definedName name="Kod_01">#REF!</definedName>
    <definedName name="LINK_BORONG" localSheetId="0">#REF!</definedName>
    <definedName name="LINK_BORONG">#REF!</definedName>
    <definedName name="LINK_MOTOR" localSheetId="0">#REF!</definedName>
    <definedName name="LINK_MOTOR">#REF!</definedName>
    <definedName name="LINK_RUNCIT" localSheetId="0">#REF!</definedName>
    <definedName name="LINK_RUNCIT">#REF!</definedName>
    <definedName name="list_sehingga_18012011" localSheetId="0">#REF!</definedName>
    <definedName name="list_sehingga_18012011">#REF!</definedName>
    <definedName name="ll" localSheetId="0">#REF!</definedName>
    <definedName name="ll">#REF!</definedName>
    <definedName name="malaysia3" localSheetId="0" hidden="1">'[4]7.6'!#REF!</definedName>
    <definedName name="malaysia3" hidden="1">'[4]7.6'!#REF!</definedName>
    <definedName name="match_sampel_icdt" localSheetId="0">#REF!</definedName>
    <definedName name="match_sampel_icdt">#REF!</definedName>
    <definedName name="msic_complete" localSheetId="0">#REF!</definedName>
    <definedName name="msic_complete">#REF!</definedName>
    <definedName name="msic_complete_new" localSheetId="0">#REF!</definedName>
    <definedName name="msic_complete_new">#REF!</definedName>
    <definedName name="nama" localSheetId="0">#REF!</definedName>
    <definedName name="nama">#REF!</definedName>
    <definedName name="NGDBBP" localSheetId="0">#REF!</definedName>
    <definedName name="NGDBBP">#REF!</definedName>
    <definedName name="noorasiah91" localSheetId="0">#REF!</definedName>
    <definedName name="noorasiah91">#REF!</definedName>
    <definedName name="ok" localSheetId="0">#REF!</definedName>
    <definedName name="ok">#REF!</definedName>
    <definedName name="oooo" localSheetId="0">#REF!</definedName>
    <definedName name="oooo">#REF!</definedName>
    <definedName name="pendidikan" localSheetId="0">#REF!</definedName>
    <definedName name="pendidikan">#REF!</definedName>
    <definedName name="Perak" localSheetId="0">#REF!</definedName>
    <definedName name="Perak">#REF!</definedName>
    <definedName name="PERLIS" localSheetId="0">#REF!</definedName>
    <definedName name="PERLIS">#REF!</definedName>
    <definedName name="PERMINTAAN_DATA" localSheetId="0">#REF!</definedName>
    <definedName name="PERMINTAAN_DATA">#REF!</definedName>
    <definedName name="PERMINTAAN_DATA_KP335" localSheetId="0">#REF!</definedName>
    <definedName name="PERMINTAAN_DATA_KP335">#REF!</definedName>
    <definedName name="pilkjk" localSheetId="0">#REF!</definedName>
    <definedName name="pilkjk">#REF!</definedName>
    <definedName name="_xlnm.Print_Area" localSheetId="0">'50.'!$A$1:$G$78</definedName>
    <definedName name="_xlnm.Print_Area" localSheetId="1">'51.'!$A$1:$I$82</definedName>
    <definedName name="_xlnm.Print_Area" localSheetId="3">'53.'!$A$1:$I$96</definedName>
    <definedName name="_xlnm.Print_Area" localSheetId="4">'54.'!$A$1:$K$96</definedName>
    <definedName name="_xlnm.Print_Area" localSheetId="6">'55.'!$A$1:$K$80</definedName>
    <definedName name="_xlnm.Print_Area" localSheetId="11">'57.2'!$A$1:$K$71</definedName>
    <definedName name="_xlnm.Print_Area" localSheetId="15">'58.4'!$A$1:$K$72</definedName>
    <definedName name="_xlnm.Print_Area" localSheetId="16">'58.5'!$A$1:$K$72</definedName>
    <definedName name="_xlnm.Print_Area" localSheetId="17">'58.6'!$A$1:$K$71</definedName>
    <definedName name="_xlnm.Print_Area" localSheetId="21">'61.'!$A$1:$K$74</definedName>
    <definedName name="_xlnm.Print_Area" localSheetId="22">'61.2'!$A$1:$O$74</definedName>
    <definedName name="_xlnm.Print_Area" localSheetId="23">'62.-63.'!$A$1:$K$61</definedName>
    <definedName name="_xlnm.Print_Area" localSheetId="24">'64.'!$A$1:$G$68</definedName>
    <definedName name="q" localSheetId="0">#REF!</definedName>
    <definedName name="q">#REF!</definedName>
    <definedName name="Region">[5]Sheet2!$B$2:$B$7</definedName>
    <definedName name="Region1">[6]Sheet1!$B$2:$B$19</definedName>
    <definedName name="row_no">[7]ref!$B$3:$K$20</definedName>
    <definedName name="row_no_head">[7]ref!$B$3:$K$3</definedName>
    <definedName name="rrr" localSheetId="0">#REF!</definedName>
    <definedName name="rrr">#REF!</definedName>
    <definedName name="s" localSheetId="0">#REF!</definedName>
    <definedName name="s">#REF!</definedName>
    <definedName name="sa" localSheetId="0">#REF!</definedName>
    <definedName name="sa">#REF!</definedName>
    <definedName name="saadqff" localSheetId="0">#REF!</definedName>
    <definedName name="saadqff">#REF!</definedName>
    <definedName name="sabah" hidden="1">'[8]5.11'!$E$15:$J$15</definedName>
    <definedName name="sasas" localSheetId="0">#REF!</definedName>
    <definedName name="sasas">#REF!</definedName>
    <definedName name="sds" localSheetId="0" hidden="1">#REF!</definedName>
    <definedName name="sds" hidden="1">#REF!</definedName>
    <definedName name="sefdhdrtsg" localSheetId="0">#REF!</definedName>
    <definedName name="sefdhdrtsg">#REF!</definedName>
    <definedName name="sep" localSheetId="0">#REF!</definedName>
    <definedName name="sep">#REF!</definedName>
    <definedName name="slgr" localSheetId="0" hidden="1">#REF!</definedName>
    <definedName name="slgr" hidden="1">#REF!</definedName>
    <definedName name="srrr" localSheetId="0">#REF!</definedName>
    <definedName name="srrr">#REF!</definedName>
    <definedName name="sss" localSheetId="0">#REF!</definedName>
    <definedName name="sss">#REF!</definedName>
    <definedName name="state">[7]ref!$B$23:$C$38</definedName>
    <definedName name="t" localSheetId="0" hidden="1">#REF!</definedName>
    <definedName name="t" hidden="1">#REF!</definedName>
    <definedName name="table_no">[7]ref!$B$23:$E$38</definedName>
    <definedName name="test" localSheetId="0" hidden="1">#REF!</definedName>
    <definedName name="test" hidden="1">#REF!</definedName>
    <definedName name="test3333333" localSheetId="0" hidden="1">#REF!</definedName>
    <definedName name="test3333333" hidden="1">#REF!</definedName>
    <definedName name="u" localSheetId="0">#REF!</definedName>
    <definedName name="u">#REF!</definedName>
    <definedName name="umum" localSheetId="0">#REF!</definedName>
    <definedName name="umum">#REF!</definedName>
    <definedName name="uuuuu" localSheetId="0">#REF!</definedName>
    <definedName name="uuuuu">#REF!</definedName>
    <definedName name="w" localSheetId="0">#REF!</definedName>
    <definedName name="w">#REF!</definedName>
    <definedName name="x" localSheetId="0">#REF!</definedName>
    <definedName name="x">#REF!</definedName>
    <definedName name="y" localSheetId="0">#REF!</definedName>
    <definedName name="y">#REF!</definedName>
    <definedName name="ya" localSheetId="0">#REF!</definedName>
    <definedName name="ya">#REF!</definedName>
    <definedName name="yaa" localSheetId="0">#REF!</definedName>
    <definedName name="yaa">#REF!</definedName>
    <definedName name="yaaa" localSheetId="0">#REF!</definedName>
    <definedName name="yaaa">#REF!</definedName>
    <definedName name="yi" localSheetId="0">#REF!</definedName>
    <definedName name="yi">#REF!</definedName>
    <definedName name="Z" localSheetId="0">#REF!</definedName>
    <definedName name="Z">#REF!</definedName>
  </definedNames>
  <calcPr calcId="191029"/>
</workbook>
</file>

<file path=xl/calcChain.xml><?xml version="1.0" encoding="utf-8"?>
<calcChain xmlns="http://schemas.openxmlformats.org/spreadsheetml/2006/main">
  <c r="D53" i="42" l="1"/>
  <c r="D52" i="42"/>
  <c r="D51" i="42"/>
  <c r="D49" i="42"/>
  <c r="D48" i="42"/>
  <c r="D47" i="42"/>
  <c r="D45" i="42"/>
  <c r="D44" i="42"/>
  <c r="D43" i="42"/>
  <c r="D41" i="42"/>
  <c r="D40" i="42"/>
  <c r="D39" i="42"/>
  <c r="D37" i="42"/>
  <c r="D36" i="42"/>
  <c r="D35" i="42"/>
  <c r="D33" i="42"/>
  <c r="D32" i="42"/>
  <c r="D31" i="42"/>
  <c r="D29" i="42"/>
  <c r="D28" i="42"/>
  <c r="D27" i="42"/>
  <c r="D25" i="42"/>
  <c r="D24" i="42"/>
  <c r="D23" i="42"/>
  <c r="D21" i="42"/>
  <c r="D20" i="42"/>
  <c r="D19" i="42"/>
  <c r="D17" i="42"/>
  <c r="D16" i="42"/>
  <c r="D15" i="42"/>
  <c r="F13" i="42"/>
  <c r="E13" i="42"/>
  <c r="F12" i="42"/>
  <c r="E12" i="42"/>
  <c r="F11" i="42"/>
  <c r="E11" i="42"/>
  <c r="E58" i="40"/>
  <c r="D58" i="40" s="1"/>
  <c r="E57" i="40"/>
  <c r="D57" i="40" s="1"/>
  <c r="E56" i="40"/>
  <c r="D56" i="40" s="1"/>
  <c r="E54" i="40"/>
  <c r="D54" i="40" s="1"/>
  <c r="E53" i="40"/>
  <c r="D53" i="40" s="1"/>
  <c r="E52" i="40"/>
  <c r="D52" i="40" s="1"/>
  <c r="E50" i="40"/>
  <c r="D50" i="40" s="1"/>
  <c r="E49" i="40"/>
  <c r="D49" i="40" s="1"/>
  <c r="E48" i="40"/>
  <c r="D48" i="40" s="1"/>
  <c r="J46" i="40"/>
  <c r="I46" i="40"/>
  <c r="H46" i="40"/>
  <c r="G46" i="40"/>
  <c r="F46" i="40"/>
  <c r="J45" i="40"/>
  <c r="I45" i="40"/>
  <c r="H45" i="40"/>
  <c r="G45" i="40"/>
  <c r="F45" i="40"/>
  <c r="J44" i="40"/>
  <c r="I44" i="40"/>
  <c r="H44" i="40"/>
  <c r="G44" i="40"/>
  <c r="F44" i="40"/>
  <c r="F25" i="40"/>
  <c r="F24" i="40"/>
  <c r="F23" i="40"/>
  <c r="F21" i="40"/>
  <c r="F20" i="40"/>
  <c r="F19" i="40"/>
  <c r="F17" i="40"/>
  <c r="F16" i="40"/>
  <c r="F15" i="40"/>
  <c r="J13" i="40"/>
  <c r="H13" i="40"/>
  <c r="J12" i="40"/>
  <c r="H12" i="40"/>
  <c r="J11" i="40"/>
  <c r="H11" i="40"/>
  <c r="F11" i="40" s="1"/>
  <c r="J49" i="44"/>
  <c r="D49" i="44"/>
  <c r="J48" i="44"/>
  <c r="D48" i="44"/>
  <c r="J47" i="44"/>
  <c r="D47" i="44"/>
  <c r="J41" i="44"/>
  <c r="D41" i="44"/>
  <c r="J40" i="44"/>
  <c r="D40" i="44"/>
  <c r="J39" i="44"/>
  <c r="D39" i="44"/>
  <c r="J37" i="44"/>
  <c r="D37" i="44"/>
  <c r="J36" i="44"/>
  <c r="D36" i="44"/>
  <c r="J35" i="44"/>
  <c r="D35" i="44"/>
  <c r="J29" i="44"/>
  <c r="D29" i="44"/>
  <c r="J28" i="44"/>
  <c r="D28" i="44"/>
  <c r="J27" i="44"/>
  <c r="D27" i="44"/>
  <c r="J25" i="44"/>
  <c r="D25" i="44"/>
  <c r="J24" i="44"/>
  <c r="D24" i="44"/>
  <c r="J23" i="44"/>
  <c r="D23" i="44"/>
  <c r="N17" i="44"/>
  <c r="M17" i="44"/>
  <c r="L17" i="44"/>
  <c r="K17" i="44"/>
  <c r="H17" i="44"/>
  <c r="G17" i="44"/>
  <c r="F17" i="44"/>
  <c r="E17" i="44"/>
  <c r="D17" i="44" s="1"/>
  <c r="N16" i="44"/>
  <c r="M16" i="44"/>
  <c r="L16" i="44"/>
  <c r="K16" i="44"/>
  <c r="H16" i="44"/>
  <c r="G16" i="44"/>
  <c r="F16" i="44"/>
  <c r="E16" i="44"/>
  <c r="N15" i="44"/>
  <c r="M15" i="44"/>
  <c r="L15" i="44"/>
  <c r="K15" i="44"/>
  <c r="H15" i="44"/>
  <c r="G15" i="44"/>
  <c r="F15" i="44"/>
  <c r="E15" i="44"/>
  <c r="F49" i="43"/>
  <c r="F48" i="43"/>
  <c r="F47" i="43"/>
  <c r="F41" i="43"/>
  <c r="F40" i="43"/>
  <c r="F39" i="43"/>
  <c r="F37" i="43"/>
  <c r="F36" i="43"/>
  <c r="F35" i="43"/>
  <c r="F29" i="43"/>
  <c r="F28" i="43"/>
  <c r="F27" i="43"/>
  <c r="F25" i="43"/>
  <c r="F24" i="43"/>
  <c r="F23" i="43"/>
  <c r="J17" i="43"/>
  <c r="I17" i="43"/>
  <c r="H17" i="43"/>
  <c r="G17" i="43"/>
  <c r="D17" i="43"/>
  <c r="J16" i="43"/>
  <c r="I16" i="43"/>
  <c r="H16" i="43"/>
  <c r="G16" i="43"/>
  <c r="D16" i="43"/>
  <c r="J15" i="43"/>
  <c r="I15" i="43"/>
  <c r="H15" i="43"/>
  <c r="G15" i="43"/>
  <c r="D15" i="43"/>
  <c r="D13" i="38"/>
  <c r="D12" i="38"/>
  <c r="D11" i="38"/>
  <c r="J16" i="37"/>
  <c r="I16" i="37"/>
  <c r="E16" i="37"/>
  <c r="J15" i="37"/>
  <c r="I15" i="37"/>
  <c r="J14" i="37"/>
  <c r="I14" i="37"/>
  <c r="F14" i="37"/>
  <c r="E14" i="37"/>
  <c r="D14" i="37"/>
  <c r="D68" i="36"/>
  <c r="D67" i="36"/>
  <c r="D66" i="36"/>
  <c r="D64" i="36"/>
  <c r="D63" i="36"/>
  <c r="D62" i="36"/>
  <c r="D60" i="36"/>
  <c r="D59" i="36"/>
  <c r="D58" i="36"/>
  <c r="D56" i="36"/>
  <c r="D55" i="36"/>
  <c r="D54" i="36"/>
  <c r="D52" i="36"/>
  <c r="D51" i="36"/>
  <c r="D50" i="36"/>
  <c r="D48" i="36"/>
  <c r="D47" i="36"/>
  <c r="D46" i="36"/>
  <c r="D44" i="36"/>
  <c r="D43" i="36"/>
  <c r="D42" i="36"/>
  <c r="D40" i="36"/>
  <c r="D39" i="36"/>
  <c r="D38" i="36"/>
  <c r="D36" i="36"/>
  <c r="D35" i="36"/>
  <c r="D34" i="36"/>
  <c r="D32" i="36"/>
  <c r="D31" i="36"/>
  <c r="D30" i="36"/>
  <c r="D28" i="36"/>
  <c r="D27" i="36"/>
  <c r="D26" i="36"/>
  <c r="D24" i="36"/>
  <c r="D23" i="36"/>
  <c r="D22" i="36"/>
  <c r="D20" i="36"/>
  <c r="D19" i="36"/>
  <c r="D18" i="36"/>
  <c r="J16" i="36"/>
  <c r="I16" i="36"/>
  <c r="G16" i="36"/>
  <c r="F16" i="36"/>
  <c r="E16" i="36"/>
  <c r="D16" i="36" s="1"/>
  <c r="J15" i="36"/>
  <c r="I15" i="36"/>
  <c r="F15" i="36"/>
  <c r="E15" i="36"/>
  <c r="J14" i="36"/>
  <c r="E14" i="36"/>
  <c r="J16" i="35"/>
  <c r="I16" i="35"/>
  <c r="H16" i="35"/>
  <c r="F16" i="35"/>
  <c r="E16" i="35"/>
  <c r="J15" i="35"/>
  <c r="I15" i="35"/>
  <c r="H15" i="35"/>
  <c r="E15" i="35"/>
  <c r="D15" i="35"/>
  <c r="J14" i="35"/>
  <c r="I14" i="35"/>
  <c r="H14" i="35"/>
  <c r="E14" i="35"/>
  <c r="D14" i="35"/>
  <c r="J17" i="34"/>
  <c r="I17" i="34"/>
  <c r="F17" i="34"/>
  <c r="D17" i="34"/>
  <c r="I16" i="34"/>
  <c r="H16" i="34"/>
  <c r="F16" i="34"/>
  <c r="D16" i="34"/>
  <c r="J15" i="34"/>
  <c r="H15" i="34"/>
  <c r="F15" i="34"/>
  <c r="E15" i="34"/>
  <c r="D15" i="34"/>
  <c r="J17" i="33"/>
  <c r="I17" i="33"/>
  <c r="F17" i="33"/>
  <c r="D17" i="33"/>
  <c r="J16" i="33"/>
  <c r="I16" i="33"/>
  <c r="F16" i="33"/>
  <c r="E16" i="33"/>
  <c r="D16" i="33"/>
  <c r="J15" i="33"/>
  <c r="I15" i="33"/>
  <c r="G15" i="33"/>
  <c r="F15" i="33"/>
  <c r="D15" i="33"/>
  <c r="J17" i="32"/>
  <c r="I17" i="32"/>
  <c r="H17" i="32"/>
  <c r="E17" i="32"/>
  <c r="J16" i="32"/>
  <c r="I16" i="32"/>
  <c r="H16" i="32"/>
  <c r="G16" i="32"/>
  <c r="E16" i="32"/>
  <c r="J15" i="32"/>
  <c r="I15" i="32"/>
  <c r="H15" i="32"/>
  <c r="E15" i="32"/>
  <c r="I15" i="31"/>
  <c r="G15" i="31"/>
  <c r="F15" i="31"/>
  <c r="E15" i="31"/>
  <c r="D15" i="31"/>
  <c r="J14" i="31"/>
  <c r="I14" i="31"/>
  <c r="G14" i="31"/>
  <c r="F14" i="31"/>
  <c r="E14" i="31"/>
  <c r="D14" i="31"/>
  <c r="J13" i="31"/>
  <c r="I13" i="31"/>
  <c r="H13" i="31"/>
  <c r="G13" i="31"/>
  <c r="F13" i="31"/>
  <c r="E13" i="31"/>
  <c r="D13" i="31"/>
  <c r="D68" i="30"/>
  <c r="D67" i="30"/>
  <c r="D66" i="30"/>
  <c r="D64" i="30"/>
  <c r="D63" i="30"/>
  <c r="D62" i="30"/>
  <c r="D60" i="30"/>
  <c r="D59" i="30"/>
  <c r="D58" i="30"/>
  <c r="D56" i="30"/>
  <c r="D55" i="30"/>
  <c r="D54" i="30"/>
  <c r="D52" i="30"/>
  <c r="D51" i="30"/>
  <c r="D50" i="30"/>
  <c r="D48" i="30"/>
  <c r="D47" i="30"/>
  <c r="D46" i="30"/>
  <c r="D44" i="30"/>
  <c r="D43" i="30"/>
  <c r="D42" i="30"/>
  <c r="D40" i="30"/>
  <c r="D39" i="30"/>
  <c r="D38" i="30"/>
  <c r="D36" i="30"/>
  <c r="D35" i="30"/>
  <c r="D34" i="30"/>
  <c r="D32" i="30"/>
  <c r="D31" i="30"/>
  <c r="D30" i="30"/>
  <c r="D28" i="30"/>
  <c r="D27" i="30"/>
  <c r="D26" i="30"/>
  <c r="D24" i="30"/>
  <c r="D23" i="30"/>
  <c r="D22" i="30"/>
  <c r="D20" i="30"/>
  <c r="D19" i="30"/>
  <c r="D18" i="30"/>
  <c r="I16" i="30"/>
  <c r="H16" i="30"/>
  <c r="G16" i="30"/>
  <c r="F16" i="30"/>
  <c r="E16" i="30"/>
  <c r="J15" i="30"/>
  <c r="I15" i="30"/>
  <c r="H15" i="30"/>
  <c r="G15" i="30"/>
  <c r="F15" i="30"/>
  <c r="E15" i="30"/>
  <c r="J14" i="30"/>
  <c r="I14" i="30"/>
  <c r="H14" i="30"/>
  <c r="G14" i="30"/>
  <c r="F14" i="30"/>
  <c r="E14" i="30"/>
  <c r="J16" i="27"/>
  <c r="I16" i="27"/>
  <c r="F16" i="27"/>
  <c r="E16" i="27"/>
  <c r="D16" i="27"/>
  <c r="J15" i="27"/>
  <c r="I15" i="27"/>
  <c r="H15" i="27"/>
  <c r="F15" i="27"/>
  <c r="E15" i="27"/>
  <c r="D15" i="27"/>
  <c r="J14" i="27"/>
  <c r="I14" i="27"/>
  <c r="H14" i="27"/>
  <c r="F14" i="27"/>
  <c r="E14" i="27"/>
  <c r="D14" i="27"/>
  <c r="D68" i="26"/>
  <c r="D67" i="26"/>
  <c r="D66" i="26"/>
  <c r="D64" i="26"/>
  <c r="D63" i="26"/>
  <c r="D62" i="26"/>
  <c r="D60" i="26"/>
  <c r="D59" i="26"/>
  <c r="D58" i="26"/>
  <c r="D56" i="26"/>
  <c r="D55" i="26"/>
  <c r="D54" i="26"/>
  <c r="D52" i="26"/>
  <c r="D51" i="26"/>
  <c r="D50" i="26"/>
  <c r="D48" i="26"/>
  <c r="D47" i="26"/>
  <c r="D46" i="26"/>
  <c r="D44" i="26"/>
  <c r="D43" i="26"/>
  <c r="D42" i="26"/>
  <c r="D40" i="26"/>
  <c r="D39" i="26"/>
  <c r="D38" i="26"/>
  <c r="D36" i="26"/>
  <c r="D35" i="26"/>
  <c r="D34" i="26"/>
  <c r="D32" i="26"/>
  <c r="D31" i="26"/>
  <c r="D30" i="26"/>
  <c r="D28" i="26"/>
  <c r="D27" i="26"/>
  <c r="D26" i="26"/>
  <c r="D24" i="26"/>
  <c r="D23" i="26"/>
  <c r="D22" i="26"/>
  <c r="D20" i="26"/>
  <c r="D19" i="26"/>
  <c r="D18" i="26"/>
  <c r="J16" i="26"/>
  <c r="I16" i="26"/>
  <c r="H16" i="26"/>
  <c r="G16" i="26"/>
  <c r="F16" i="26"/>
  <c r="E16" i="26"/>
  <c r="J15" i="26"/>
  <c r="I15" i="26"/>
  <c r="H15" i="26"/>
  <c r="G15" i="26"/>
  <c r="F15" i="26"/>
  <c r="E15" i="26"/>
  <c r="J14" i="26"/>
  <c r="H14" i="26"/>
  <c r="G14" i="26"/>
  <c r="F14" i="26"/>
  <c r="E14" i="26"/>
  <c r="I15" i="25"/>
  <c r="H15" i="25"/>
  <c r="G15" i="25"/>
  <c r="F15" i="25"/>
  <c r="E15" i="25"/>
  <c r="D15" i="25"/>
  <c r="I14" i="25"/>
  <c r="H14" i="25"/>
  <c r="G14" i="25"/>
  <c r="F14" i="25"/>
  <c r="E14" i="25"/>
  <c r="D14" i="25"/>
  <c r="I13" i="25"/>
  <c r="H13" i="25"/>
  <c r="G13" i="25"/>
  <c r="F13" i="25"/>
  <c r="E13" i="25"/>
  <c r="D13" i="25"/>
  <c r="I14" i="24"/>
  <c r="D14" i="24"/>
  <c r="I13" i="24"/>
  <c r="D13" i="24"/>
  <c r="I12" i="24"/>
  <c r="G12" i="24"/>
  <c r="D12" i="24"/>
  <c r="D67" i="23"/>
  <c r="D66" i="23"/>
  <c r="D65" i="23"/>
  <c r="D63" i="23"/>
  <c r="D62" i="23"/>
  <c r="D61" i="23"/>
  <c r="D59" i="23"/>
  <c r="D58" i="23"/>
  <c r="D57" i="23"/>
  <c r="D55" i="23"/>
  <c r="D54" i="23"/>
  <c r="D53" i="23"/>
  <c r="D51" i="23"/>
  <c r="D50" i="23"/>
  <c r="D49" i="23"/>
  <c r="D47" i="23"/>
  <c r="D46" i="23"/>
  <c r="D45" i="23"/>
  <c r="D43" i="23"/>
  <c r="D42" i="23"/>
  <c r="D41" i="23"/>
  <c r="D39" i="23"/>
  <c r="D38" i="23"/>
  <c r="D37" i="23"/>
  <c r="D35" i="23"/>
  <c r="D34" i="23"/>
  <c r="D33" i="23"/>
  <c r="D31" i="23"/>
  <c r="D30" i="23"/>
  <c r="D29" i="23"/>
  <c r="D27" i="23"/>
  <c r="D26" i="23"/>
  <c r="D25" i="23"/>
  <c r="D23" i="23"/>
  <c r="D22" i="23"/>
  <c r="D21" i="23"/>
  <c r="D19" i="23"/>
  <c r="D18" i="23"/>
  <c r="D17" i="23"/>
  <c r="I15" i="23"/>
  <c r="H15" i="23"/>
  <c r="G15" i="23"/>
  <c r="F15" i="23"/>
  <c r="E15" i="23"/>
  <c r="H14" i="23"/>
  <c r="G14" i="23"/>
  <c r="F14" i="23"/>
  <c r="E14" i="23"/>
  <c r="I13" i="23"/>
  <c r="H13" i="23"/>
  <c r="G13" i="23"/>
  <c r="F13" i="23"/>
  <c r="E13" i="23"/>
  <c r="J69" i="22"/>
  <c r="I69" i="22"/>
  <c r="J65" i="22"/>
  <c r="I65" i="22"/>
  <c r="J61" i="22"/>
  <c r="I61" i="22"/>
  <c r="J57" i="22"/>
  <c r="I57" i="22"/>
  <c r="J53" i="22"/>
  <c r="I53" i="22"/>
  <c r="J49" i="22"/>
  <c r="I49" i="22"/>
  <c r="J45" i="22"/>
  <c r="I45" i="22"/>
  <c r="J41" i="22"/>
  <c r="I41" i="22"/>
  <c r="J37" i="22"/>
  <c r="I37" i="22"/>
  <c r="J33" i="22"/>
  <c r="I33" i="22"/>
  <c r="J29" i="22"/>
  <c r="I29" i="22"/>
  <c r="J25" i="22"/>
  <c r="I25" i="22"/>
  <c r="J21" i="22"/>
  <c r="I21" i="22"/>
  <c r="J19" i="22"/>
  <c r="I19" i="22"/>
  <c r="H19" i="22"/>
  <c r="G19" i="22"/>
  <c r="F19" i="22"/>
  <c r="E19" i="22"/>
  <c r="D19" i="22"/>
  <c r="J18" i="22"/>
  <c r="I18" i="22"/>
  <c r="H18" i="22"/>
  <c r="G18" i="22"/>
  <c r="F18" i="22"/>
  <c r="E18" i="22"/>
  <c r="D18" i="22"/>
  <c r="H17" i="22"/>
  <c r="G17" i="22"/>
  <c r="F17" i="22"/>
  <c r="E17" i="22"/>
  <c r="D17" i="22"/>
  <c r="D93" i="3"/>
  <c r="D92" i="3"/>
  <c r="D91" i="3"/>
  <c r="D90" i="3"/>
  <c r="D88" i="3"/>
  <c r="D87" i="3"/>
  <c r="D86" i="3"/>
  <c r="D85" i="3"/>
  <c r="D83" i="3"/>
  <c r="D82" i="3"/>
  <c r="D81" i="3"/>
  <c r="D80" i="3"/>
  <c r="D78" i="3"/>
  <c r="D77" i="3"/>
  <c r="D76" i="3"/>
  <c r="D75" i="3"/>
  <c r="D73" i="3"/>
  <c r="D72" i="3"/>
  <c r="D71" i="3"/>
  <c r="D70" i="3"/>
  <c r="D68" i="3"/>
  <c r="D67" i="3"/>
  <c r="D66" i="3"/>
  <c r="D65" i="3"/>
  <c r="D63" i="3"/>
  <c r="D62" i="3"/>
  <c r="D61" i="3"/>
  <c r="D60" i="3"/>
  <c r="D58" i="3"/>
  <c r="D57" i="3"/>
  <c r="D56" i="3"/>
  <c r="D55" i="3"/>
  <c r="D53" i="3"/>
  <c r="D52" i="3"/>
  <c r="D51" i="3"/>
  <c r="D50" i="3"/>
  <c r="D48" i="3"/>
  <c r="D47" i="3"/>
  <c r="D46" i="3"/>
  <c r="D45" i="3"/>
  <c r="D43" i="3"/>
  <c r="D42" i="3"/>
  <c r="D41" i="3"/>
  <c r="D40" i="3"/>
  <c r="D38" i="3"/>
  <c r="D37" i="3"/>
  <c r="D36" i="3"/>
  <c r="D35" i="3"/>
  <c r="D33" i="3"/>
  <c r="D32" i="3"/>
  <c r="D31" i="3"/>
  <c r="D30" i="3"/>
  <c r="D28" i="3"/>
  <c r="D27" i="3"/>
  <c r="D26" i="3"/>
  <c r="D25" i="3"/>
  <c r="D23" i="3"/>
  <c r="D22" i="3"/>
  <c r="D21" i="3"/>
  <c r="D20" i="3"/>
  <c r="J18" i="3"/>
  <c r="H18" i="3"/>
  <c r="G18" i="3"/>
  <c r="F18" i="3"/>
  <c r="E18" i="3"/>
  <c r="D18" i="3" s="1"/>
  <c r="J17" i="3"/>
  <c r="H17" i="3"/>
  <c r="G17" i="3"/>
  <c r="F17" i="3"/>
  <c r="E17" i="3"/>
  <c r="J16" i="3"/>
  <c r="I16" i="3"/>
  <c r="H16" i="3"/>
  <c r="G16" i="3"/>
  <c r="F16" i="3"/>
  <c r="E16" i="3"/>
  <c r="J15" i="3"/>
  <c r="I15" i="3"/>
  <c r="H15" i="3"/>
  <c r="G15" i="3"/>
  <c r="F15" i="3"/>
  <c r="E15" i="3"/>
  <c r="D89" i="2"/>
  <c r="D88" i="2"/>
  <c r="D87" i="2"/>
  <c r="H86" i="2"/>
  <c r="G86" i="2"/>
  <c r="F86" i="2"/>
  <c r="D84" i="2"/>
  <c r="D83" i="2"/>
  <c r="D82" i="2"/>
  <c r="H81" i="2"/>
  <c r="G81" i="2"/>
  <c r="F81" i="2"/>
  <c r="E81" i="2"/>
  <c r="D79" i="2"/>
  <c r="D78" i="2"/>
  <c r="D77" i="2"/>
  <c r="H76" i="2"/>
  <c r="G76" i="2"/>
  <c r="F76" i="2"/>
  <c r="D74" i="2"/>
  <c r="D73" i="2"/>
  <c r="D72" i="2"/>
  <c r="H71" i="2"/>
  <c r="G71" i="2"/>
  <c r="F71" i="2"/>
  <c r="E71" i="2"/>
  <c r="D69" i="2"/>
  <c r="D68" i="2"/>
  <c r="D67" i="2"/>
  <c r="F66" i="2"/>
  <c r="D66" i="2" s="1"/>
  <c r="D64" i="2"/>
  <c r="D63" i="2"/>
  <c r="D62" i="2"/>
  <c r="H61" i="2"/>
  <c r="G61" i="2"/>
  <c r="F61" i="2"/>
  <c r="E61" i="2"/>
  <c r="D59" i="2"/>
  <c r="D58" i="2"/>
  <c r="D57" i="2"/>
  <c r="H56" i="2"/>
  <c r="G56" i="2"/>
  <c r="F56" i="2"/>
  <c r="E56" i="2"/>
  <c r="D54" i="2"/>
  <c r="D53" i="2"/>
  <c r="D52" i="2"/>
  <c r="H51" i="2"/>
  <c r="G51" i="2"/>
  <c r="D51" i="2" s="1"/>
  <c r="F51" i="2"/>
  <c r="E51" i="2"/>
  <c r="D49" i="2"/>
  <c r="D48" i="2"/>
  <c r="D47" i="2"/>
  <c r="H46" i="2"/>
  <c r="G46" i="2"/>
  <c r="F46" i="2"/>
  <c r="E46" i="2"/>
  <c r="D44" i="2"/>
  <c r="D43" i="2"/>
  <c r="D42" i="2"/>
  <c r="H41" i="2"/>
  <c r="G41" i="2"/>
  <c r="F41" i="2"/>
  <c r="E41" i="2"/>
  <c r="D39" i="2"/>
  <c r="D38" i="2"/>
  <c r="D37" i="2"/>
  <c r="H36" i="2"/>
  <c r="G36" i="2"/>
  <c r="F36" i="2"/>
  <c r="E36" i="2"/>
  <c r="D34" i="2"/>
  <c r="D33" i="2"/>
  <c r="D32" i="2"/>
  <c r="H31" i="2"/>
  <c r="G31" i="2"/>
  <c r="F31" i="2"/>
  <c r="E31" i="2"/>
  <c r="D29" i="2"/>
  <c r="D28" i="2"/>
  <c r="D27" i="2"/>
  <c r="H26" i="2"/>
  <c r="G26" i="2"/>
  <c r="F26" i="2"/>
  <c r="E26" i="2"/>
  <c r="D24" i="2"/>
  <c r="D23" i="2"/>
  <c r="D22" i="2"/>
  <c r="H21" i="2"/>
  <c r="G21" i="2"/>
  <c r="F21" i="2"/>
  <c r="E21" i="2"/>
  <c r="D19" i="2"/>
  <c r="D18" i="2"/>
  <c r="D17" i="2"/>
  <c r="H16" i="2"/>
  <c r="G16" i="2"/>
  <c r="F16" i="2"/>
  <c r="F11" i="2" s="1"/>
  <c r="E16" i="2"/>
  <c r="H14" i="2"/>
  <c r="G14" i="2"/>
  <c r="F14" i="2"/>
  <c r="E14" i="2"/>
  <c r="H13" i="2"/>
  <c r="G13" i="2"/>
  <c r="F13" i="2"/>
  <c r="E13" i="2"/>
  <c r="H12" i="2"/>
  <c r="G12" i="2"/>
  <c r="F12" i="2"/>
  <c r="E12" i="2"/>
  <c r="D77" i="45"/>
  <c r="D76" i="45"/>
  <c r="D75" i="45"/>
  <c r="D73" i="45"/>
  <c r="D72" i="45"/>
  <c r="D71" i="45"/>
  <c r="D69" i="45"/>
  <c r="D68" i="45"/>
  <c r="D67" i="45"/>
  <c r="D65" i="45"/>
  <c r="D64" i="45"/>
  <c r="D63" i="45"/>
  <c r="D61" i="45"/>
  <c r="D60" i="45"/>
  <c r="D59" i="45"/>
  <c r="D57" i="45"/>
  <c r="D56" i="45"/>
  <c r="D55" i="45"/>
  <c r="D53" i="45"/>
  <c r="D52" i="45"/>
  <c r="D51" i="45"/>
  <c r="D49" i="45"/>
  <c r="D48" i="45"/>
  <c r="D47" i="45"/>
  <c r="F45" i="45"/>
  <c r="D45" i="45"/>
  <c r="D44" i="45"/>
  <c r="D43" i="45"/>
  <c r="D41" i="45"/>
  <c r="D40" i="45"/>
  <c r="D39" i="45"/>
  <c r="D37" i="45"/>
  <c r="D36" i="45"/>
  <c r="D35" i="45"/>
  <c r="D33" i="45"/>
  <c r="D32" i="45"/>
  <c r="D31" i="45"/>
  <c r="D29" i="45"/>
  <c r="D28" i="45"/>
  <c r="D27" i="45"/>
  <c r="F25" i="45"/>
  <c r="D25" i="45" s="1"/>
  <c r="F24" i="45"/>
  <c r="D24" i="45" s="1"/>
  <c r="F23" i="45"/>
  <c r="D23" i="45" s="1"/>
  <c r="D21" i="45"/>
  <c r="D20" i="45"/>
  <c r="D19" i="45"/>
  <c r="D17" i="45"/>
  <c r="D16" i="45"/>
  <c r="D15" i="45"/>
  <c r="F13" i="45"/>
  <c r="E13" i="45"/>
  <c r="F12" i="45"/>
  <c r="E12" i="45"/>
  <c r="F11" i="45"/>
  <c r="E11" i="45"/>
  <c r="F79" i="21"/>
  <c r="F78" i="21"/>
  <c r="F77" i="21"/>
  <c r="F75" i="21"/>
  <c r="F74" i="21"/>
  <c r="F73" i="21"/>
  <c r="F71" i="21"/>
  <c r="F70" i="21"/>
  <c r="F69" i="21"/>
  <c r="F67" i="21"/>
  <c r="F66" i="21"/>
  <c r="F65" i="21"/>
  <c r="F59" i="21"/>
  <c r="F58" i="21"/>
  <c r="F57" i="21"/>
  <c r="F55" i="21"/>
  <c r="F54" i="21"/>
  <c r="F53" i="21"/>
  <c r="F51" i="21"/>
  <c r="F50" i="21"/>
  <c r="F49" i="21"/>
  <c r="F47" i="21"/>
  <c r="F46" i="21"/>
  <c r="F45" i="21"/>
  <c r="F43" i="21"/>
  <c r="F42" i="21"/>
  <c r="F41" i="21"/>
  <c r="F39" i="21"/>
  <c r="F38" i="21"/>
  <c r="F37" i="21"/>
  <c r="F35" i="21"/>
  <c r="F34" i="21"/>
  <c r="F33" i="21"/>
  <c r="F31" i="21"/>
  <c r="F30" i="21"/>
  <c r="F29" i="21"/>
  <c r="F27" i="21"/>
  <c r="F26" i="21"/>
  <c r="F25" i="21"/>
  <c r="F23" i="21"/>
  <c r="F22" i="21"/>
  <c r="F21" i="21"/>
  <c r="F19" i="21"/>
  <c r="F18" i="21"/>
  <c r="F17" i="21"/>
  <c r="F13" i="21" s="1"/>
  <c r="H15" i="21"/>
  <c r="G15" i="21"/>
  <c r="D15" i="21"/>
  <c r="H14" i="21"/>
  <c r="G14" i="21"/>
  <c r="D14" i="21"/>
  <c r="H13" i="21"/>
  <c r="G13" i="21"/>
  <c r="D13" i="21"/>
  <c r="F15" i="1"/>
  <c r="E15" i="1"/>
  <c r="D15" i="1"/>
  <c r="F14" i="1"/>
  <c r="E14" i="1"/>
  <c r="D14" i="1"/>
  <c r="F13" i="1"/>
  <c r="E13" i="1"/>
  <c r="D13" i="1"/>
  <c r="D15" i="26" l="1"/>
  <c r="D12" i="42"/>
  <c r="D13" i="2"/>
  <c r="D36" i="2"/>
  <c r="D14" i="23"/>
  <c r="D16" i="26"/>
  <c r="D14" i="36"/>
  <c r="J15" i="44"/>
  <c r="D26" i="2"/>
  <c r="D15" i="36"/>
  <c r="D81" i="2"/>
  <c r="D11" i="42"/>
  <c r="D13" i="42"/>
  <c r="G11" i="2"/>
  <c r="H11" i="2"/>
  <c r="D76" i="2"/>
  <c r="E44" i="40"/>
  <c r="D44" i="40" s="1"/>
  <c r="E11" i="2"/>
  <c r="D11" i="2" s="1"/>
  <c r="D86" i="2"/>
  <c r="D16" i="3"/>
  <c r="D13" i="23"/>
  <c r="F13" i="40"/>
  <c r="D12" i="45"/>
  <c r="D12" i="2"/>
  <c r="F16" i="43"/>
  <c r="D15" i="44"/>
  <c r="J16" i="44"/>
  <c r="D14" i="30"/>
  <c r="F14" i="21"/>
  <c r="D31" i="2"/>
  <c r="D56" i="2"/>
  <c r="D15" i="23"/>
  <c r="F17" i="43"/>
  <c r="D16" i="44"/>
  <c r="D16" i="2"/>
  <c r="F12" i="40"/>
  <c r="E46" i="40"/>
  <c r="D46" i="40" s="1"/>
  <c r="D41" i="2"/>
  <c r="I17" i="22"/>
  <c r="D16" i="30"/>
  <c r="F15" i="43"/>
  <c r="F15" i="21"/>
  <c r="J17" i="44"/>
  <c r="D14" i="26"/>
  <c r="D21" i="2"/>
  <c r="J17" i="22"/>
  <c r="D14" i="2"/>
  <c r="D46" i="2"/>
  <c r="D71" i="2"/>
  <c r="D11" i="45"/>
  <c r="D61" i="2"/>
  <c r="D15" i="3"/>
  <c r="D17" i="3"/>
  <c r="D15" i="30"/>
  <c r="E45" i="40"/>
  <c r="D45" i="40" s="1"/>
  <c r="D13" i="4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Nur Izzati Ilias</author>
  </authors>
  <commentList>
    <comment ref="A23" authorId="0" shapeId="0" xr:uid="{00000000-0006-0000-0200-000001000000}">
      <text>
        <r>
          <rPr>
            <b/>
            <sz val="9"/>
            <rFont val="Tahoma"/>
            <charset val="134"/>
          </rPr>
          <t>Nur Izzati Ilias:</t>
        </r>
        <r>
          <rPr>
            <sz val="9"/>
            <rFont val="Tahoma"/>
            <charset val="134"/>
          </rPr>
          <t xml:space="preserve">
POL_257: Termasuk PPK Ipoh dan IPK Jln Panglima Bkt Gantang Wahab (2018 &amp; 2020). Termasuk UTC Ipoh (2019).</t>
        </r>
      </text>
    </comment>
    <comment ref="A43" authorId="0" shapeId="0" xr:uid="{00000000-0006-0000-0200-000002000000}">
      <text>
        <r>
          <rPr>
            <b/>
            <sz val="9"/>
            <rFont val="Tahoma"/>
            <charset val="134"/>
          </rPr>
          <t>Nur Izzati Ilias:</t>
        </r>
        <r>
          <rPr>
            <sz val="9"/>
            <rFont val="Tahoma"/>
            <charset val="134"/>
          </rPr>
          <t xml:space="preserve">
POL_257: Termasuk JPJ Taiping (2020).</t>
        </r>
      </text>
    </comment>
    <comment ref="A71" authorId="0" shapeId="0" xr:uid="{00000000-0006-0000-0200-000003000000}">
      <text>
        <r>
          <rPr>
            <b/>
            <sz val="9"/>
            <rFont val="Tahoma"/>
            <charset val="134"/>
          </rPr>
          <t>Nur Izzati Ilias:</t>
        </r>
        <r>
          <rPr>
            <sz val="9"/>
            <rFont val="Tahoma"/>
            <charset val="134"/>
          </rPr>
          <t xml:space="preserve">
Dalam Daerah Muallim</t>
        </r>
      </text>
    </comment>
  </commentList>
</comments>
</file>

<file path=xl/sharedStrings.xml><?xml version="1.0" encoding="utf-8"?>
<sst xmlns="http://schemas.openxmlformats.org/spreadsheetml/2006/main" count="4065" uniqueCount="417">
  <si>
    <t>Ibu Pejabat Polis</t>
  </si>
  <si>
    <t>Balai polis</t>
  </si>
  <si>
    <t>Pondok polis</t>
  </si>
  <si>
    <t>Daerah PDRM</t>
  </si>
  <si>
    <t>Tahun</t>
  </si>
  <si>
    <t>PDRM district</t>
  </si>
  <si>
    <t>Year</t>
  </si>
  <si>
    <t>Daerah</t>
  </si>
  <si>
    <t>Police station</t>
  </si>
  <si>
    <t>Police hut</t>
  </si>
  <si>
    <t>District Police</t>
  </si>
  <si>
    <t>Headquarter</t>
  </si>
  <si>
    <t>PERAK</t>
  </si>
  <si>
    <t>Tapah</t>
  </si>
  <si>
    <t>Manjung</t>
  </si>
  <si>
    <t>Ipoh</t>
  </si>
  <si>
    <t>Batu Gajah</t>
  </si>
  <si>
    <t>-</t>
  </si>
  <si>
    <t>Kerian</t>
  </si>
  <si>
    <t>Kuala Kangsar</t>
  </si>
  <si>
    <t>Sungai Siput</t>
  </si>
  <si>
    <t>Taiping</t>
  </si>
  <si>
    <t>Hilir Perak</t>
  </si>
  <si>
    <t>Gerik</t>
  </si>
  <si>
    <t>Pengkalan Hulu</t>
  </si>
  <si>
    <t>Perak Tengah</t>
  </si>
  <si>
    <t>Kampar</t>
  </si>
  <si>
    <t>Muallim</t>
  </si>
  <si>
    <t>Selama</t>
  </si>
  <si>
    <t>Sumber: Polis Diraja Malaysia</t>
  </si>
  <si>
    <t>Source: Royal Malaysia Police</t>
  </si>
  <si>
    <t>Kemalangan</t>
  </si>
  <si>
    <t>Kecederaan dan kematian</t>
  </si>
  <si>
    <t>jalan raya</t>
  </si>
  <si>
    <t>Injury and deaths</t>
  </si>
  <si>
    <t>Road accident</t>
  </si>
  <si>
    <t>Jumlah</t>
  </si>
  <si>
    <t xml:space="preserve">Kecederaan </t>
  </si>
  <si>
    <t>Kematian</t>
  </si>
  <si>
    <t>Total</t>
  </si>
  <si>
    <t>Injury</t>
  </si>
  <si>
    <t>Deaths</t>
  </si>
  <si>
    <t>Lenggong</t>
  </si>
  <si>
    <t>POL_170A</t>
  </si>
  <si>
    <t>POL_257</t>
  </si>
  <si>
    <t>Slim River</t>
  </si>
  <si>
    <t>Bunuh</t>
  </si>
  <si>
    <t>Rogol</t>
  </si>
  <si>
    <r>
      <rPr>
        <b/>
        <sz val="12"/>
        <color theme="0"/>
        <rFont val="Arial"/>
        <charset val="134"/>
      </rPr>
      <t>Samun</t>
    </r>
    <r>
      <rPr>
        <b/>
        <vertAlign val="superscript"/>
        <sz val="12"/>
        <color theme="0"/>
        <rFont val="Arial"/>
        <charset val="134"/>
      </rPr>
      <t>a</t>
    </r>
    <r>
      <rPr>
        <b/>
        <sz val="12"/>
        <color theme="0"/>
        <rFont val="Arial"/>
        <charset val="134"/>
      </rPr>
      <t xml:space="preserve"> </t>
    </r>
  </si>
  <si>
    <r>
      <rPr>
        <b/>
        <sz val="12"/>
        <color theme="0"/>
        <rFont val="Arial"/>
        <charset val="134"/>
      </rPr>
      <t>Mencederakan</t>
    </r>
    <r>
      <rPr>
        <sz val="12"/>
        <color theme="0"/>
        <rFont val="Arial"/>
        <charset val="134"/>
      </rPr>
      <t xml:space="preserve">
</t>
    </r>
  </si>
  <si>
    <t>Murder</t>
  </si>
  <si>
    <t>Rape</t>
  </si>
  <si>
    <t>Robbery</t>
  </si>
  <si>
    <t>Causing injury</t>
  </si>
  <si>
    <r>
      <rPr>
        <b/>
        <sz val="12"/>
        <rFont val="Arial"/>
        <charset val="134"/>
      </rPr>
      <t>Nota/</t>
    </r>
    <r>
      <rPr>
        <i/>
        <sz val="12"/>
        <rFont val="Arial"/>
        <charset val="134"/>
      </rPr>
      <t xml:space="preserve"> Note:</t>
    </r>
  </si>
  <si>
    <r>
      <rPr>
        <b/>
        <vertAlign val="superscript"/>
        <sz val="12"/>
        <color theme="1"/>
        <rFont val="Arial"/>
        <charset val="134"/>
      </rPr>
      <t>a</t>
    </r>
    <r>
      <rPr>
        <b/>
        <sz val="12"/>
        <color theme="1"/>
        <rFont val="Arial"/>
        <charset val="134"/>
      </rPr>
      <t xml:space="preserve"> Termasuk samun berkawan bersenjata api, samun berkawan tidak bersenjata api, samun bersenjata api dan samun tidak bersenjata api</t>
    </r>
  </si>
  <si>
    <t>Includes gang robbery with firearms, gang robbery without firearms, robbery with firearms and robbery without firearms</t>
  </si>
  <si>
    <t>Pecah rumah</t>
  </si>
  <si>
    <t>Kecurian kenderaan</t>
  </si>
  <si>
    <t>Curi/ ragut</t>
  </si>
  <si>
    <t>Kecurian lain</t>
  </si>
  <si>
    <t>dan curi</t>
  </si>
  <si>
    <t>Vehicles theft</t>
  </si>
  <si>
    <t>Theft/ snatch</t>
  </si>
  <si>
    <t>Other theft</t>
  </si>
  <si>
    <t>House break-in</t>
  </si>
  <si>
    <t>Lori/ van</t>
  </si>
  <si>
    <t>Motokar</t>
  </si>
  <si>
    <t>Motosikal/</t>
  </si>
  <si>
    <t>theft</t>
  </si>
  <si>
    <t>and theft</t>
  </si>
  <si>
    <t>Lorry/ van</t>
  </si>
  <si>
    <t>Motorcar</t>
  </si>
  <si>
    <t>skuter</t>
  </si>
  <si>
    <t>Motorcycle/</t>
  </si>
  <si>
    <t>scooter</t>
  </si>
  <si>
    <t>Jenayah kekerasan</t>
  </si>
  <si>
    <t>Tanjung Malim</t>
  </si>
  <si>
    <t>Jenayah harta benda</t>
  </si>
  <si>
    <t>Daerah pentadbiran</t>
  </si>
  <si>
    <t>Bilangan</t>
  </si>
  <si>
    <t>Taksiran</t>
  </si>
  <si>
    <t>Administrative district</t>
  </si>
  <si>
    <t>balai</t>
  </si>
  <si>
    <t>kebakaran</t>
  </si>
  <si>
    <t>panggilan</t>
  </si>
  <si>
    <r>
      <rPr>
        <b/>
        <sz val="12"/>
        <color theme="0"/>
        <rFont val="Arial"/>
        <charset val="134"/>
      </rPr>
      <t>kematian</t>
    </r>
    <r>
      <rPr>
        <b/>
        <vertAlign val="superscript"/>
        <sz val="12"/>
        <color theme="0"/>
        <rFont val="Arial"/>
        <charset val="134"/>
      </rPr>
      <t>a</t>
    </r>
  </si>
  <si>
    <t>kecederaan</t>
  </si>
  <si>
    <t>kerugian</t>
  </si>
  <si>
    <t>yang dapat</t>
  </si>
  <si>
    <t>bomba</t>
  </si>
  <si>
    <t>Number</t>
  </si>
  <si>
    <t>palsu</t>
  </si>
  <si>
    <t>Number of</t>
  </si>
  <si>
    <t>(RM juta)</t>
  </si>
  <si>
    <t>diselamatkan</t>
  </si>
  <si>
    <t>of fire</t>
  </si>
  <si>
    <t>deaths</t>
  </si>
  <si>
    <t>injuries</t>
  </si>
  <si>
    <t>Estimated</t>
  </si>
  <si>
    <t>breakouts</t>
  </si>
  <si>
    <t>of false</t>
  </si>
  <si>
    <t>loss</t>
  </si>
  <si>
    <t>stations</t>
  </si>
  <si>
    <t>alarms</t>
  </si>
  <si>
    <t>(RM million)</t>
  </si>
  <si>
    <t>amount</t>
  </si>
  <si>
    <t>saved</t>
  </si>
  <si>
    <t>Batang Padang</t>
  </si>
  <si>
    <t>Kinta</t>
  </si>
  <si>
    <t>Larut &amp; Matang</t>
  </si>
  <si>
    <t>Hulu Perak</t>
  </si>
  <si>
    <t>Bagan Datuk</t>
  </si>
  <si>
    <t>Sumber: Jabatan Bomba dan Penyelamat Malaysia</t>
  </si>
  <si>
    <t>Source: Fire and Rescue Department of Malaysia</t>
  </si>
  <si>
    <r>
      <rPr>
        <b/>
        <sz val="12"/>
        <color indexed="8"/>
        <rFont val="Arial"/>
        <charset val="134"/>
      </rPr>
      <t xml:space="preserve">Nota/ </t>
    </r>
    <r>
      <rPr>
        <i/>
        <sz val="12"/>
        <color indexed="8"/>
        <rFont val="Arial"/>
        <charset val="134"/>
      </rPr>
      <t>Notes</t>
    </r>
    <r>
      <rPr>
        <b/>
        <sz val="12"/>
        <rFont val="Arial"/>
        <charset val="134"/>
      </rPr>
      <t>:</t>
    </r>
  </si>
  <si>
    <r>
      <rPr>
        <b/>
        <vertAlign val="superscript"/>
        <sz val="12"/>
        <rFont val="Arial"/>
        <charset val="134"/>
      </rPr>
      <t xml:space="preserve">a </t>
    </r>
    <r>
      <rPr>
        <b/>
        <sz val="12"/>
        <rFont val="Arial"/>
        <charset val="134"/>
      </rPr>
      <t>Merujuk kepada kematian serta-merta di tempat kejadian</t>
    </r>
  </si>
  <si>
    <t xml:space="preserve">  Refers to instant deaths at the place of occurrence</t>
  </si>
  <si>
    <t>0.0 menunjukkan nilai taksiran yang kurang daripada RM100,000</t>
  </si>
  <si>
    <t>0.0 shows the estimated value is less than RM100,000</t>
  </si>
  <si>
    <t>Bangunan</t>
  </si>
  <si>
    <t>Kenderaan</t>
  </si>
  <si>
    <t>Mesin</t>
  </si>
  <si>
    <t>Alat</t>
  </si>
  <si>
    <t>Petrol</t>
  </si>
  <si>
    <t>Bahan</t>
  </si>
  <si>
    <t>dan isinya</t>
  </si>
  <si>
    <t>Vehicle</t>
  </si>
  <si>
    <t>Machinery</t>
  </si>
  <si>
    <t>perkakas</t>
  </si>
  <si>
    <t>kimia</t>
  </si>
  <si>
    <t>Building</t>
  </si>
  <si>
    <t>Other</t>
  </si>
  <si>
    <t>Chemical</t>
  </si>
  <si>
    <t>and volume</t>
  </si>
  <si>
    <t>equipment</t>
  </si>
  <si>
    <t>substance</t>
  </si>
  <si>
    <t>Gas</t>
  </si>
  <si>
    <t>Kapal</t>
  </si>
  <si>
    <t>Helikopter</t>
  </si>
  <si>
    <t>Kapal laut</t>
  </si>
  <si>
    <t>Feri</t>
  </si>
  <si>
    <t>Bot</t>
  </si>
  <si>
    <t>terbang</t>
  </si>
  <si>
    <t>Helicopter</t>
  </si>
  <si>
    <t>Ship</t>
  </si>
  <si>
    <t>Ferry</t>
  </si>
  <si>
    <t>Boat</t>
  </si>
  <si>
    <t>Aeroplane</t>
  </si>
  <si>
    <t>Kebun/</t>
  </si>
  <si>
    <t>Hutan</t>
  </si>
  <si>
    <t>Belukar/</t>
  </si>
  <si>
    <t>Sampah</t>
  </si>
  <si>
    <t>Gerai</t>
  </si>
  <si>
    <t>Lain-lain</t>
  </si>
  <si>
    <t>ladang</t>
  </si>
  <si>
    <t>Jungle</t>
  </si>
  <si>
    <t>lalang</t>
  </si>
  <si>
    <t>Garbage</t>
  </si>
  <si>
    <t>Stall</t>
  </si>
  <si>
    <t>Others</t>
  </si>
  <si>
    <t>Farm/</t>
  </si>
  <si>
    <t>Weed/</t>
  </si>
  <si>
    <t>estate</t>
  </si>
  <si>
    <t>bush</t>
  </si>
  <si>
    <t>Elektrik</t>
  </si>
  <si>
    <t>Puntung</t>
  </si>
  <si>
    <t>Percikan</t>
  </si>
  <si>
    <t>Mercun/</t>
  </si>
  <si>
    <t>Ubat nyamuk/</t>
  </si>
  <si>
    <t>Dapur gas/</t>
  </si>
  <si>
    <t>Electricity</t>
  </si>
  <si>
    <t>rokok</t>
  </si>
  <si>
    <t>api</t>
  </si>
  <si>
    <t>bunga api</t>
  </si>
  <si>
    <t>lilin/colok</t>
  </si>
  <si>
    <t>minyak tanah</t>
  </si>
  <si>
    <t>Cigarette</t>
  </si>
  <si>
    <t>Sparks of</t>
  </si>
  <si>
    <t>Fire</t>
  </si>
  <si>
    <t>Mosquito</t>
  </si>
  <si>
    <t>Gas stove/</t>
  </si>
  <si>
    <t>butts</t>
  </si>
  <si>
    <t>fire</t>
  </si>
  <si>
    <t>crackers/</t>
  </si>
  <si>
    <t>coil/ candle/</t>
  </si>
  <si>
    <t>kerosene</t>
  </si>
  <si>
    <t>fireworks</t>
  </si>
  <si>
    <t>joss-stick</t>
  </si>
  <si>
    <t>Reaksi</t>
  </si>
  <si>
    <t>Sengaja</t>
  </si>
  <si>
    <t>Tindak balas</t>
  </si>
  <si>
    <t>Mancis</t>
  </si>
  <si>
    <t>Punca</t>
  </si>
  <si>
    <t>spontan</t>
  </si>
  <si>
    <t>dibakar dengan</t>
  </si>
  <si>
    <t>punca</t>
  </si>
  <si>
    <t>tidak</t>
  </si>
  <si>
    <t>Spontaneous</t>
  </si>
  <si>
    <t>niat baik</t>
  </si>
  <si>
    <t>niat jahat</t>
  </si>
  <si>
    <t>Matches</t>
  </si>
  <si>
    <t>diketahui</t>
  </si>
  <si>
    <t>reaction</t>
  </si>
  <si>
    <t>Arson with</t>
  </si>
  <si>
    <t>Incendiary</t>
  </si>
  <si>
    <t>sources</t>
  </si>
  <si>
    <t>Unknown</t>
  </si>
  <si>
    <t>good intention</t>
  </si>
  <si>
    <t>arson</t>
  </si>
  <si>
    <t>source</t>
  </si>
  <si>
    <t>Kedai</t>
  </si>
  <si>
    <t>Kilang</t>
  </si>
  <si>
    <t>Setor</t>
  </si>
  <si>
    <t>Bengkel</t>
  </si>
  <si>
    <t>Hotel</t>
  </si>
  <si>
    <t>Pusat</t>
  </si>
  <si>
    <t>Shop</t>
  </si>
  <si>
    <t>Factory</t>
  </si>
  <si>
    <t>Store</t>
  </si>
  <si>
    <t>Workshop</t>
  </si>
  <si>
    <t>membeli</t>
  </si>
  <si>
    <t>belah</t>
  </si>
  <si>
    <t>Shopping</t>
  </si>
  <si>
    <t>centre</t>
  </si>
  <si>
    <t xml:space="preserve">Batang Padang </t>
  </si>
  <si>
    <t xml:space="preserve">Manjung </t>
  </si>
  <si>
    <t xml:space="preserve">Larut &amp; Matang </t>
  </si>
  <si>
    <t>Pejabat</t>
  </si>
  <si>
    <t>Restoran</t>
  </si>
  <si>
    <t>Rumah</t>
  </si>
  <si>
    <t>Setinggan</t>
  </si>
  <si>
    <t>Dewan</t>
  </si>
  <si>
    <t>Dapur</t>
  </si>
  <si>
    <t>Gudang</t>
  </si>
  <si>
    <t>Office</t>
  </si>
  <si>
    <t>Restaurant</t>
  </si>
  <si>
    <t>kediaman</t>
  </si>
  <si>
    <t>Squatter</t>
  </si>
  <si>
    <t>orang</t>
  </si>
  <si>
    <t>Kitchen</t>
  </si>
  <si>
    <t>Warehouse</t>
  </si>
  <si>
    <t>Housing unit</t>
  </si>
  <si>
    <t>ramai</t>
  </si>
  <si>
    <t>Town hall</t>
  </si>
  <si>
    <t>Makmal</t>
  </si>
  <si>
    <t>Premis</t>
  </si>
  <si>
    <t>Panggung</t>
  </si>
  <si>
    <t>Kelab/ pub</t>
  </si>
  <si>
    <t xml:space="preserve">Rumah </t>
  </si>
  <si>
    <t>Laboratory</t>
  </si>
  <si>
    <t>wayang</t>
  </si>
  <si>
    <t>bar hiburan</t>
  </si>
  <si>
    <t>teres</t>
  </si>
  <si>
    <t>flat</t>
  </si>
  <si>
    <t>apartment/</t>
  </si>
  <si>
    <t>ternakan</t>
  </si>
  <si>
    <t>Cinema</t>
  </si>
  <si>
    <t>Club/ pub</t>
  </si>
  <si>
    <t>Terrace</t>
  </si>
  <si>
    <t>Flat</t>
  </si>
  <si>
    <t>kondominium</t>
  </si>
  <si>
    <t>Livestock</t>
  </si>
  <si>
    <t>entertainment</t>
  </si>
  <si>
    <t>house</t>
  </si>
  <si>
    <t>Apartment/</t>
  </si>
  <si>
    <t>farms</t>
  </si>
  <si>
    <t>bar</t>
  </si>
  <si>
    <t>condominium</t>
  </si>
  <si>
    <t>premise</t>
  </si>
  <si>
    <t>Masjid/</t>
  </si>
  <si>
    <t>Tokong</t>
  </si>
  <si>
    <t>Kuil</t>
  </si>
  <si>
    <t>Gereja</t>
  </si>
  <si>
    <t>Institut</t>
  </si>
  <si>
    <t>panjang/</t>
  </si>
  <si>
    <t>surau</t>
  </si>
  <si>
    <t>Chinese</t>
  </si>
  <si>
    <t>Hindu</t>
  </si>
  <si>
    <t>Church</t>
  </si>
  <si>
    <t>pengajian</t>
  </si>
  <si>
    <t>tradisional</t>
  </si>
  <si>
    <t>Mosque/</t>
  </si>
  <si>
    <t>temple</t>
  </si>
  <si>
    <t>tinggi awam</t>
  </si>
  <si>
    <t>tinggi swasta</t>
  </si>
  <si>
    <t>Long house/</t>
  </si>
  <si>
    <t>Public higher</t>
  </si>
  <si>
    <t>Private higher</t>
  </si>
  <si>
    <t>traditional</t>
  </si>
  <si>
    <t>education</t>
  </si>
  <si>
    <t>institution</t>
  </si>
  <si>
    <t>Sekolah</t>
  </si>
  <si>
    <t>Pra sekolah/</t>
  </si>
  <si>
    <t>Asrama</t>
  </si>
  <si>
    <t>rendah</t>
  </si>
  <si>
    <t>menengah</t>
  </si>
  <si>
    <t>tadika</t>
  </si>
  <si>
    <t>sekolah</t>
  </si>
  <si>
    <t>kerajaan</t>
  </si>
  <si>
    <t>swasta</t>
  </si>
  <si>
    <t>School</t>
  </si>
  <si>
    <t>Government</t>
  </si>
  <si>
    <t>Private</t>
  </si>
  <si>
    <t>hostel</t>
  </si>
  <si>
    <t>primary</t>
  </si>
  <si>
    <t>secondary</t>
  </si>
  <si>
    <t>pre-school/</t>
  </si>
  <si>
    <t>school</t>
  </si>
  <si>
    <t>kindergarten</t>
  </si>
  <si>
    <t>Hospital/</t>
  </si>
  <si>
    <t>Premis/</t>
  </si>
  <si>
    <t>Asrama/</t>
  </si>
  <si>
    <t>pekerja</t>
  </si>
  <si>
    <t>klinik awam</t>
  </si>
  <si>
    <t>klinik swasta</t>
  </si>
  <si>
    <t>hotel budget</t>
  </si>
  <si>
    <t>rumah</t>
  </si>
  <si>
    <t>kedai</t>
  </si>
  <si>
    <t>Worker</t>
  </si>
  <si>
    <t>Public</t>
  </si>
  <si>
    <t>Budget</t>
  </si>
  <si>
    <t>tumpangan</t>
  </si>
  <si>
    <t>hospital/</t>
  </si>
  <si>
    <t>premise/</t>
  </si>
  <si>
    <t>Hostel/</t>
  </si>
  <si>
    <t>clinic</t>
  </si>
  <si>
    <t>hotel</t>
  </si>
  <si>
    <t>guest house</t>
  </si>
  <si>
    <t xml:space="preserve">Tahun 
</t>
  </si>
  <si>
    <t>Bilangan penagih dadah</t>
  </si>
  <si>
    <t>Number of drug addicts</t>
  </si>
  <si>
    <r>
      <rPr>
        <sz val="12"/>
        <color theme="1"/>
        <rFont val="Arial"/>
        <charset val="134"/>
      </rPr>
      <t xml:space="preserve">Larut &amp; Matang </t>
    </r>
    <r>
      <rPr>
        <vertAlign val="superscript"/>
        <sz val="12"/>
        <color theme="1"/>
        <rFont val="Arial"/>
        <charset val="134"/>
      </rPr>
      <t>a</t>
    </r>
  </si>
  <si>
    <t>n.a</t>
  </si>
  <si>
    <t>Sumber: Agensi Antidadah Kebangsaan</t>
  </si>
  <si>
    <t>Source: National Anti-Drugs Agency</t>
  </si>
  <si>
    <r>
      <rPr>
        <b/>
        <sz val="12"/>
        <color theme="1"/>
        <rFont val="Arial"/>
        <charset val="134"/>
      </rPr>
      <t>Nota/</t>
    </r>
    <r>
      <rPr>
        <sz val="12"/>
        <color theme="1"/>
        <rFont val="Arial"/>
        <charset val="134"/>
      </rPr>
      <t xml:space="preserve"> </t>
    </r>
    <r>
      <rPr>
        <i/>
        <sz val="12"/>
        <color theme="1"/>
        <rFont val="Arial"/>
        <charset val="134"/>
      </rPr>
      <t>Notes</t>
    </r>
    <r>
      <rPr>
        <sz val="12"/>
        <color theme="1"/>
        <rFont val="Arial"/>
        <charset val="134"/>
      </rPr>
      <t>:</t>
    </r>
  </si>
  <si>
    <r>
      <rPr>
        <b/>
        <vertAlign val="superscript"/>
        <sz val="12"/>
        <color theme="1"/>
        <rFont val="Arial"/>
        <charset val="134"/>
      </rPr>
      <t>a</t>
    </r>
    <r>
      <rPr>
        <b/>
        <sz val="12"/>
        <color theme="1"/>
        <rFont val="Arial"/>
        <charset val="134"/>
      </rPr>
      <t xml:space="preserve"> Termasuk Selama</t>
    </r>
  </si>
  <si>
    <t xml:space="preserve">   Includes Selama</t>
  </si>
  <si>
    <t>n.a - Data tidak tersedia/ berkenaan</t>
  </si>
  <si>
    <t xml:space="preserve">         Data is not available/ applicable</t>
  </si>
  <si>
    <t>Bilangan pejabat</t>
  </si>
  <si>
    <t>Bilangan Orang DiParol</t>
  </si>
  <si>
    <t>parol daerah</t>
  </si>
  <si>
    <t>Number of parolees</t>
  </si>
  <si>
    <t>Number of parole</t>
  </si>
  <si>
    <t>district offices</t>
  </si>
  <si>
    <t>Melayu</t>
  </si>
  <si>
    <t>Cina</t>
  </si>
  <si>
    <t>India</t>
  </si>
  <si>
    <t>Malay</t>
  </si>
  <si>
    <t>Indians</t>
  </si>
  <si>
    <r>
      <rPr>
        <sz val="12"/>
        <color rgb="FF000000"/>
        <rFont val="Arial"/>
        <charset val="134"/>
      </rPr>
      <t xml:space="preserve">Larut &amp; Matang </t>
    </r>
    <r>
      <rPr>
        <vertAlign val="superscript"/>
        <sz val="12"/>
        <color rgb="FF000000"/>
        <rFont val="Arial"/>
        <charset val="134"/>
      </rPr>
      <t>a</t>
    </r>
  </si>
  <si>
    <t>Sumber: Jabatan Penjara Malaysia</t>
  </si>
  <si>
    <t>Source: Department of Prison Malaysia</t>
  </si>
  <si>
    <t>Lelaki</t>
  </si>
  <si>
    <t>Perempuan</t>
  </si>
  <si>
    <t>Male</t>
  </si>
  <si>
    <t>Female</t>
  </si>
  <si>
    <t>Institusi penjara</t>
  </si>
  <si>
    <t>Institute of prison</t>
  </si>
  <si>
    <t>Penjara Tapah</t>
  </si>
  <si>
    <t>Penjara Taiping</t>
  </si>
  <si>
    <t>Pusat Koreksional</t>
  </si>
  <si>
    <t>Kamunting</t>
  </si>
  <si>
    <t>Warganegara</t>
  </si>
  <si>
    <t>Bukan</t>
  </si>
  <si>
    <t>Citizens</t>
  </si>
  <si>
    <t>warganegara</t>
  </si>
  <si>
    <t>Bumiputera</t>
  </si>
  <si>
    <t>non-Citizens</t>
  </si>
  <si>
    <t>Total citizens</t>
  </si>
  <si>
    <t>Sumber: Jabatan Kebajikan Masyarakat</t>
  </si>
  <si>
    <t>Source: Department of Social Welfare</t>
  </si>
  <si>
    <r>
      <rPr>
        <b/>
        <sz val="12"/>
        <rFont val="Arial"/>
        <charset val="134"/>
      </rPr>
      <t xml:space="preserve">Nota/ </t>
    </r>
    <r>
      <rPr>
        <i/>
        <sz val="12"/>
        <rFont val="Arial"/>
        <charset val="134"/>
      </rPr>
      <t>Note:</t>
    </r>
  </si>
  <si>
    <r>
      <rPr>
        <b/>
        <vertAlign val="superscript"/>
        <sz val="12"/>
        <rFont val="Arial"/>
        <charset val="134"/>
      </rPr>
      <t>a</t>
    </r>
    <r>
      <rPr>
        <b/>
        <sz val="12"/>
        <rFont val="Arial"/>
        <charset val="134"/>
      </rPr>
      <t xml:space="preserve"> Termasuk Selama</t>
    </r>
  </si>
  <si>
    <t>Includes Selama</t>
  </si>
  <si>
    <t>Jadual 49: Bilangan Ibu Pejabat Polis Daerah, balai polis dan pondok polis mengikut daerah PDRM, Perak, 2018-2020</t>
  </si>
  <si>
    <t>Table 49: Number of District Police Headquarters, police stations and police huts by PDRM district, Perak, 2018-2020</t>
  </si>
  <si>
    <t>Jadual 50: Bilangan kemalangan jalan raya, kecederaan dan kematian yang dilaporkan mengikut daerah PDRM, Perak, 2018-2020</t>
  </si>
  <si>
    <t>Table 50: Number of road accidents, injuries and deaths reported by PDRM district, Perak, 2018-2020</t>
  </si>
  <si>
    <t>Jadual 51: Statistik saman yang dikeluarkan mengikut daerah PDRM, Perak, 2018-2020</t>
  </si>
  <si>
    <t>Table 51: Statistics of summons issued by PDRM district, Perak, 2018-2020</t>
  </si>
  <si>
    <t>Jadual 52: Jenayah kekerasan mengikut daerah PDRM dan jenis jenayah, Perak, 2018-2021</t>
  </si>
  <si>
    <t>Table 52: Violent crime by PDRM district and type of crime, Perak, 2018-2021</t>
  </si>
  <si>
    <t>Jadual 53: Jenayah harta benda mengikut daerah PDRM dan jenis jenayah, Perak, 2018-2021</t>
  </si>
  <si>
    <t>Table 53: Property crime by PDRM district and type of crime, Perak, 2018-2021</t>
  </si>
  <si>
    <t>Jadual 54: Statistik kebakaran mengikut daerah pentadbiran, Perak, 2018-2020</t>
  </si>
  <si>
    <t>Table 54: Statistics on fire breakouts by administrative district, Perak, 2018-2020</t>
  </si>
  <si>
    <t>Jadual 55: Bilangan kebakaran mengikut daerah pentadbiran dan jenis, Perak, 2018-2020</t>
  </si>
  <si>
    <t>Table 55: Number of fire breakouts by administrative district and type, Perak, 2018-2020</t>
  </si>
  <si>
    <t>Jadual 55: Bilangan kebakaran mengikut daerah pentadbiran dan jenis, Perak, 2018-2020 (samb.)</t>
  </si>
  <si>
    <t>Table 55: Number of fire breakouts by administrative district and type, Perak, 2018-2020 (cont'd)</t>
  </si>
  <si>
    <t>Jadual 56: Bilangan kebakaran mengikut daerah pentadbiran dan punca kebakaran, Perak, 2018-2020</t>
  </si>
  <si>
    <t>Table 56: Number of fire breakouts by administrative district and cause, Perak, 2018-2020</t>
  </si>
  <si>
    <t>Jadual 56: Bilangan kebakaran mengikut daerah pentadbiran dan punca kebakaran, Perak, 2018-2020 (samb.)</t>
  </si>
  <si>
    <t>Table 56: Number of fire breakouts by administrative district and cause, Perak, 2018-2020 (cont'd)</t>
  </si>
  <si>
    <t>Jadual 57: Bilangan kebakaran bangunan mengikut daerah pentadbiran dan jenis, Perak, 2018-2020</t>
  </si>
  <si>
    <t>Table 57: Number of fire breakouts in building by administrative district and type, Perak, 2018-2020</t>
  </si>
  <si>
    <t>Jadual 57: Bilangan kebakaran bangunan mengikut daerah pentadbiran dan jenis, Perak, 2018-2020 (samb.)</t>
  </si>
  <si>
    <t>Table 57: Number of fire breakouts in building by administrative district and type, Perak, 2018-2020 (cont'd)</t>
  </si>
  <si>
    <t>Jadual 58: Bilangan kebakaran bangunan mengikut daerah pentadbiran dan punca kebakaran, Perak, 2018-2020</t>
  </si>
  <si>
    <t>Table 58: Number of fire breakouts in building by administrative district and cause, Perak, 2018-2020</t>
  </si>
  <si>
    <t>Jadual 58: Bilangan kebakaran bangunan mengikut daerah pentadbiran dan punca kebakaran, Perak, 2018-2020 (samb.)</t>
  </si>
  <si>
    <t>Table 58: Number of fire breakouts in building by administrative district and cause, Perak, 2018-2020 (cont'd)</t>
  </si>
  <si>
    <t>Jadual 59: Bilangan penagih dadah mengikut daerah pentadbiran, Perak, 2018-2020</t>
  </si>
  <si>
    <t>Table 59: Number of drug addicts by administrative district, Perak, 2018-2020</t>
  </si>
  <si>
    <t>Jadual 60: Bilangan pejabat parol daerah dan Orang DiParol mengikut daerah pentadbiran, Perak, 2018-2020</t>
  </si>
  <si>
    <t>Table 60: Number of parole district offices and parolees by administrative district, Perak, 2018-2020</t>
  </si>
  <si>
    <t>Jadual 60: Bilangan pejabat parol daerah dan Orang DiParol mengikut daerah pentadbiran, Perak, 2018-2020 (samb.)</t>
  </si>
  <si>
    <t>Table 60: Number of parole district offices and parolees by administrative district, Perak, 2018-2020 (cont'd)</t>
  </si>
  <si>
    <t>Jadual 61: Bilangan kemasukan banduan sabitan mengikut institusi penjara dan jantina, Perak, 2018-2020</t>
  </si>
  <si>
    <t>Table 61: Number of convicted prisoners admission by institute of prison and sex, Perak, 2018-2020</t>
  </si>
  <si>
    <t>Table 63: Number of children involved in crime by administrative district and sex, Perak, 2018-2020</t>
  </si>
  <si>
    <t>Jadual 63: Bilangan kanak-kanak yang terlibat dengan jenayah mengikut daerah pentadbiran dan jantina, Perak, 2018-2020</t>
  </si>
  <si>
    <t>Jadual 62: Bilangan kemasukan banduan sabitan mengikut institusi penjara dan kumpulan etnik, Perak, 2018-2020</t>
  </si>
  <si>
    <t>Table 62: Number of convicted prisoners admission by institute of prison and ethnic group, Perak, 2018-2020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</si>
</sst>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General_)"/>
    <numFmt numFmtId="165" formatCode="_(&quot;RM&quot;* #,##0.00_);_(&quot;RM&quot;* \(#,##0.00\);_(&quot;RM&quot;* &quot;-&quot;??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#,##0.0"/>
    <numFmt numFmtId="169" formatCode="_(* #,##0_);_(* \(#,##0\);_(* &quot;-&quot;??_);_(@_)"/>
  </numFmts>
  <fonts count="35">
    <font>
      <sz val="11"/>
      <color theme="1"/>
      <name val="Calibri"/>
      <charset val="134"/>
      <scheme val="minor"/>
    </font>
    <font>
      <sz val="12"/>
      <color theme="1"/>
      <name val="Arial"/>
      <charset val="134"/>
    </font>
    <font>
      <sz val="12"/>
      <color rgb="FF000000"/>
      <name val="Arial"/>
      <charset val="134"/>
    </font>
    <font>
      <b/>
      <sz val="12"/>
      <name val="Arial"/>
      <charset val="134"/>
    </font>
    <font>
      <i/>
      <sz val="12"/>
      <name val="Arial"/>
      <charset val="134"/>
    </font>
    <font>
      <sz val="12"/>
      <name val="Arial"/>
      <charset val="134"/>
    </font>
    <font>
      <b/>
      <sz val="12"/>
      <color theme="0"/>
      <name val="Arial"/>
      <charset val="134"/>
    </font>
    <font>
      <i/>
      <sz val="12"/>
      <color theme="0"/>
      <name val="Arial"/>
      <charset val="134"/>
    </font>
    <font>
      <b/>
      <sz val="12"/>
      <color theme="1"/>
      <name val="Arial"/>
      <charset val="134"/>
    </font>
    <font>
      <b/>
      <sz val="12"/>
      <color rgb="FF000000"/>
      <name val="Arial"/>
      <charset val="134"/>
    </font>
    <font>
      <i/>
      <sz val="12"/>
      <color theme="1"/>
      <name val="Arial"/>
      <charset val="134"/>
    </font>
    <font>
      <b/>
      <vertAlign val="superscript"/>
      <sz val="12"/>
      <name val="Arial"/>
      <charset val="134"/>
    </font>
    <font>
      <sz val="12"/>
      <color theme="0"/>
      <name val="Arial"/>
      <charset val="134"/>
    </font>
    <font>
      <b/>
      <i/>
      <sz val="12"/>
      <color theme="0"/>
      <name val="Arial"/>
      <charset val="134"/>
    </font>
    <font>
      <b/>
      <vertAlign val="superscript"/>
      <sz val="12"/>
      <color theme="1"/>
      <name val="Arial"/>
      <charset val="134"/>
    </font>
    <font>
      <b/>
      <sz val="12"/>
      <color indexed="8"/>
      <name val="Arial"/>
      <charset val="134"/>
    </font>
    <font>
      <b/>
      <i/>
      <sz val="12"/>
      <name val="Arial"/>
      <charset val="134"/>
    </font>
    <font>
      <b/>
      <sz val="10"/>
      <color theme="1"/>
      <name val="Century Gothic"/>
      <charset val="134"/>
    </font>
    <font>
      <sz val="10"/>
      <color theme="1"/>
      <name val="Century Gothic"/>
      <charset val="134"/>
    </font>
    <font>
      <sz val="10"/>
      <color rgb="FF000000"/>
      <name val="Century Gothic"/>
      <charset val="134"/>
    </font>
    <font>
      <sz val="10"/>
      <name val="Century Gothic"/>
      <charset val="134"/>
    </font>
    <font>
      <sz val="10"/>
      <name val="Arial"/>
      <charset val="134"/>
    </font>
    <font>
      <sz val="10"/>
      <name val="Helv"/>
      <charset val="134"/>
    </font>
    <font>
      <sz val="8"/>
      <name val="Helv"/>
      <charset val="134"/>
    </font>
    <font>
      <u/>
      <sz val="7"/>
      <color indexed="12"/>
      <name val="Helv"/>
      <charset val="134"/>
    </font>
    <font>
      <sz val="11"/>
      <color rgb="FF000000"/>
      <name val="Calibri"/>
      <charset val="204"/>
    </font>
    <font>
      <sz val="12"/>
      <color theme="1"/>
      <name val="Calibri"/>
      <charset val="134"/>
      <scheme val="minor"/>
    </font>
    <font>
      <sz val="7"/>
      <name val="Helv"/>
      <charset val="134"/>
    </font>
    <font>
      <vertAlign val="superscript"/>
      <sz val="12"/>
      <color theme="1"/>
      <name val="Arial"/>
      <charset val="134"/>
    </font>
    <font>
      <vertAlign val="superscript"/>
      <sz val="12"/>
      <color rgb="FF000000"/>
      <name val="Arial"/>
      <charset val="134"/>
    </font>
    <font>
      <b/>
      <vertAlign val="superscript"/>
      <sz val="12"/>
      <color theme="0"/>
      <name val="Arial"/>
      <charset val="134"/>
    </font>
    <font>
      <i/>
      <sz val="12"/>
      <color indexed="8"/>
      <name val="Arial"/>
      <charset val="134"/>
    </font>
    <font>
      <b/>
      <sz val="9"/>
      <name val="Tahoma"/>
      <charset val="134"/>
    </font>
    <font>
      <sz val="9"/>
      <name val="Tahoma"/>
      <charset val="134"/>
    </font>
    <font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207D8B"/>
        <bgColor indexed="64"/>
      </patternFill>
    </fill>
    <fill>
      <patternFill patternType="solid">
        <fgColor rgb="FF207D8B"/>
        <bgColor indexed="8"/>
      </patternFill>
    </fill>
  </fills>
  <borders count="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/>
      <bottom style="thin">
        <color auto="1"/>
      </bottom>
      <diagonal/>
    </border>
  </borders>
  <cellStyleXfs count="49">
    <xf numFmtId="0" fontId="0" fillId="0" borderId="0"/>
    <xf numFmtId="0" fontId="34" fillId="0" borderId="0"/>
    <xf numFmtId="167" fontId="34" fillId="0" borderId="0" applyFont="0" applyFill="0" applyBorder="0" applyAlignment="0" applyProtection="0"/>
    <xf numFmtId="166" fontId="34" fillId="0" borderId="0" applyFont="0" applyFill="0" applyBorder="0" applyAlignment="0" applyProtection="0"/>
    <xf numFmtId="167" fontId="34" fillId="0" borderId="0" applyFont="0" applyFill="0" applyBorder="0" applyAlignment="0" applyProtection="0"/>
    <xf numFmtId="0" fontId="34" fillId="0" borderId="0"/>
    <xf numFmtId="164" fontId="23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165" fontId="23" fillId="0" borderId="0" applyFont="0" applyFill="0" applyBorder="0" applyAlignment="0" applyProtection="0"/>
    <xf numFmtId="0" fontId="34" fillId="0" borderId="0"/>
    <xf numFmtId="0" fontId="34" fillId="0" borderId="0"/>
    <xf numFmtId="167" fontId="34" fillId="0" borderId="0" applyFont="0" applyFill="0" applyBorder="0" applyAlignment="0" applyProtection="0"/>
    <xf numFmtId="167" fontId="23" fillId="0" borderId="0" applyFont="0" applyFill="0" applyBorder="0" applyAlignment="0" applyProtection="0"/>
    <xf numFmtId="0" fontId="34" fillId="0" borderId="0"/>
    <xf numFmtId="167" fontId="34" fillId="0" borderId="0" applyFon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0" fontId="25" fillId="0" borderId="0"/>
    <xf numFmtId="0" fontId="22" fillId="0" borderId="0"/>
    <xf numFmtId="0" fontId="34" fillId="0" borderId="0"/>
    <xf numFmtId="0" fontId="34" fillId="0" borderId="0"/>
    <xf numFmtId="0" fontId="21" fillId="0" borderId="0"/>
    <xf numFmtId="37" fontId="23" fillId="0" borderId="0"/>
    <xf numFmtId="164" fontId="23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164" fontId="27" fillId="0" borderId="0"/>
    <xf numFmtId="0" fontId="27" fillId="0" borderId="0"/>
    <xf numFmtId="0" fontId="21" fillId="0" borderId="0"/>
    <xf numFmtId="0" fontId="22" fillId="0" borderId="0"/>
    <xf numFmtId="0" fontId="34" fillId="0" borderId="0"/>
    <xf numFmtId="0" fontId="21" fillId="0" borderId="0"/>
    <xf numFmtId="0" fontId="27" fillId="0" borderId="0"/>
    <xf numFmtId="0" fontId="34" fillId="0" borderId="0"/>
    <xf numFmtId="0" fontId="34" fillId="0" borderId="0"/>
    <xf numFmtId="164" fontId="23" fillId="0" borderId="0"/>
    <xf numFmtId="0" fontId="26" fillId="0" borderId="0"/>
    <xf numFmtId="0" fontId="26" fillId="0" borderId="0"/>
  </cellStyleXfs>
  <cellXfs count="331">
    <xf numFmtId="0" fontId="0" fillId="0" borderId="0" xfId="0"/>
    <xf numFmtId="0" fontId="1" fillId="0" borderId="0" xfId="0" applyFont="1" applyAlignment="1">
      <alignment vertical="center"/>
    </xf>
    <xf numFmtId="0" fontId="2" fillId="0" borderId="0" xfId="20" applyFont="1" applyAlignment="1">
      <alignment vertical="center"/>
    </xf>
    <xf numFmtId="0" fontId="2" fillId="0" borderId="0" xfId="20" applyFont="1" applyAlignment="1">
      <alignment horizontal="right" vertical="center"/>
    </xf>
    <xf numFmtId="0" fontId="1" fillId="0" borderId="0" xfId="0" applyFont="1" applyFill="1" applyAlignment="1">
      <alignment vertical="center"/>
    </xf>
    <xf numFmtId="0" fontId="3" fillId="0" borderId="0" xfId="0" applyFont="1" applyFill="1" applyAlignment="1">
      <alignment horizontal="right" vertical="center"/>
    </xf>
    <xf numFmtId="0" fontId="3" fillId="0" borderId="0" xfId="25" applyNumberFormat="1" applyFont="1" applyFill="1" applyBorder="1" applyAlignment="1">
      <alignment horizontal="left"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horizontal="right" vertical="center"/>
    </xf>
    <xf numFmtId="0" fontId="4" fillId="0" borderId="0" xfId="25" applyNumberFormat="1" applyFont="1" applyFill="1" applyBorder="1" applyAlignment="1">
      <alignment horizontal="left" vertical="center"/>
    </xf>
    <xf numFmtId="0" fontId="4" fillId="0" borderId="0" xfId="0" applyFont="1" applyFill="1" applyAlignment="1">
      <alignment vertical="center"/>
    </xf>
    <xf numFmtId="164" fontId="5" fillId="0" borderId="0" xfId="6" applyFont="1" applyAlignment="1">
      <alignment vertical="center"/>
    </xf>
    <xf numFmtId="0" fontId="1" fillId="0" borderId="1" xfId="0" applyFont="1" applyFill="1" applyBorder="1" applyAlignment="1">
      <alignment vertical="center"/>
    </xf>
    <xf numFmtId="0" fontId="6" fillId="2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center" vertical="center"/>
    </xf>
    <xf numFmtId="169" fontId="6" fillId="2" borderId="0" xfId="15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  <xf numFmtId="0" fontId="7" fillId="2" borderId="0" xfId="15" applyNumberFormat="1" applyFont="1" applyFill="1" applyBorder="1" applyAlignment="1">
      <alignment horizontal="center" vertical="center"/>
    </xf>
    <xf numFmtId="0" fontId="7" fillId="2" borderId="0" xfId="15" applyNumberFormat="1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169" fontId="8" fillId="0" borderId="0" xfId="15" applyNumberFormat="1" applyFont="1" applyAlignment="1">
      <alignment horizontal="right" vertical="center" wrapText="1"/>
    </xf>
    <xf numFmtId="0" fontId="4" fillId="0" borderId="0" xfId="0" applyFont="1" applyFill="1" applyBorder="1" applyAlignment="1">
      <alignment horizontal="left" vertical="center"/>
    </xf>
    <xf numFmtId="3" fontId="2" fillId="0" borderId="0" xfId="20" applyNumberFormat="1" applyFont="1" applyAlignment="1">
      <alignment horizontal="right" vertical="center"/>
    </xf>
    <xf numFmtId="0" fontId="2" fillId="0" borderId="0" xfId="29" applyFont="1" applyBorder="1" applyAlignment="1">
      <alignment horizontal="left" vertical="center"/>
    </xf>
    <xf numFmtId="0" fontId="1" fillId="0" borderId="0" xfId="0" applyNumberFormat="1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5" applyNumberFormat="1" applyFont="1" applyFill="1" applyAlignment="1">
      <alignment horizontal="right" vertical="center"/>
    </xf>
    <xf numFmtId="0" fontId="5" fillId="0" borderId="0" xfId="5" applyFont="1" applyFill="1" applyAlignment="1">
      <alignment horizontal="right" vertical="center"/>
    </xf>
    <xf numFmtId="169" fontId="1" fillId="0" borderId="0" xfId="2" applyNumberFormat="1" applyFont="1" applyAlignment="1">
      <alignment horizontal="right" vertical="center" wrapText="1"/>
    </xf>
    <xf numFmtId="164" fontId="5" fillId="0" borderId="0" xfId="6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3" fontId="1" fillId="0" borderId="0" xfId="1" applyNumberFormat="1" applyFont="1" applyBorder="1" applyAlignment="1">
      <alignment vertical="center"/>
    </xf>
    <xf numFmtId="3" fontId="1" fillId="0" borderId="0" xfId="1" applyNumberFormat="1" applyFont="1" applyBorder="1" applyAlignment="1">
      <alignment horizontal="right" vertical="center"/>
    </xf>
    <xf numFmtId="3" fontId="5" fillId="0" borderId="0" xfId="0" applyNumberFormat="1" applyFont="1" applyFill="1" applyBorder="1" applyAlignment="1">
      <alignment horizontal="right" vertical="center"/>
    </xf>
    <xf numFmtId="3" fontId="5" fillId="0" borderId="0" xfId="9" applyNumberFormat="1" applyFont="1" applyFill="1" applyBorder="1" applyAlignment="1">
      <alignment horizontal="right" vertical="center"/>
    </xf>
    <xf numFmtId="169" fontId="1" fillId="0" borderId="0" xfId="4" applyNumberFormat="1" applyFont="1" applyAlignment="1">
      <alignment horizontal="right" vertical="center" wrapText="1"/>
    </xf>
    <xf numFmtId="3" fontId="1" fillId="0" borderId="0" xfId="0" applyNumberFormat="1" applyFont="1" applyFill="1" applyAlignment="1">
      <alignment horizontal="right" vertical="center"/>
    </xf>
    <xf numFmtId="0" fontId="5" fillId="0" borderId="0" xfId="0" applyFont="1" applyFill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vertical="center"/>
    </xf>
    <xf numFmtId="0" fontId="8" fillId="0" borderId="0" xfId="0" applyFont="1" applyAlignment="1">
      <alignment horizontal="right" vertical="center"/>
    </xf>
    <xf numFmtId="0" fontId="9" fillId="0" borderId="0" xfId="20" applyFont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164" fontId="11" fillId="0" borderId="0" xfId="40" applyNumberFormat="1" applyFont="1" applyFill="1" applyAlignment="1">
      <alignment horizontal="left" vertical="center"/>
    </xf>
    <xf numFmtId="0" fontId="10" fillId="0" borderId="0" xfId="0" applyFont="1" applyFill="1" applyAlignment="1">
      <alignment horizontal="left" vertical="center" indent="1"/>
    </xf>
    <xf numFmtId="0" fontId="5" fillId="0" borderId="0" xfId="0" applyFont="1" applyFill="1" applyAlignment="1">
      <alignment vertical="center"/>
    </xf>
    <xf numFmtId="0" fontId="5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right" vertical="center"/>
    </xf>
    <xf numFmtId="0" fontId="12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vertical="center"/>
    </xf>
    <xf numFmtId="0" fontId="13" fillId="2" borderId="0" xfId="0" applyFont="1" applyFill="1" applyBorder="1" applyAlignment="1">
      <alignment vertical="center"/>
    </xf>
    <xf numFmtId="0" fontId="12" fillId="2" borderId="0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right" vertical="center"/>
    </xf>
    <xf numFmtId="0" fontId="7" fillId="2" borderId="0" xfId="0" applyFont="1" applyFill="1" applyBorder="1" applyAlignment="1">
      <alignment horizontal="right" vertical="center"/>
    </xf>
    <xf numFmtId="0" fontId="8" fillId="0" borderId="0" xfId="47" applyNumberFormat="1" applyFont="1" applyFill="1" applyBorder="1" applyAlignment="1">
      <alignment vertical="center"/>
    </xf>
    <xf numFmtId="0" fontId="8" fillId="0" borderId="0" xfId="47" applyNumberFormat="1" applyFont="1" applyFill="1" applyBorder="1" applyAlignment="1">
      <alignment horizontal="center" vertical="center"/>
    </xf>
    <xf numFmtId="3" fontId="8" fillId="0" borderId="0" xfId="47" applyNumberFormat="1" applyFont="1" applyFill="1" applyBorder="1" applyAlignment="1">
      <alignment horizontal="right" vertical="center"/>
    </xf>
    <xf numFmtId="0" fontId="1" fillId="0" borderId="0" xfId="47" applyNumberFormat="1" applyFont="1" applyFill="1" applyBorder="1" applyAlignment="1">
      <alignment horizontal="center" vertical="center"/>
    </xf>
    <xf numFmtId="0" fontId="1" fillId="0" borderId="0" xfId="47" applyNumberFormat="1" applyFont="1" applyFill="1" applyBorder="1" applyAlignment="1">
      <alignment horizontal="right" vertical="center"/>
    </xf>
    <xf numFmtId="3" fontId="1" fillId="0" borderId="0" xfId="47" applyNumberFormat="1" applyFont="1" applyFill="1" applyBorder="1" applyAlignment="1">
      <alignment horizontal="right" vertical="center"/>
    </xf>
    <xf numFmtId="0" fontId="1" fillId="0" borderId="0" xfId="47" applyNumberFormat="1" applyFont="1" applyFill="1" applyBorder="1" applyAlignment="1">
      <alignment vertical="center"/>
    </xf>
    <xf numFmtId="164" fontId="6" fillId="2" borderId="0" xfId="39" applyNumberFormat="1" applyFont="1" applyFill="1" applyBorder="1" applyAlignment="1">
      <alignment vertical="center"/>
    </xf>
    <xf numFmtId="168" fontId="6" fillId="2" borderId="0" xfId="24" applyNumberFormat="1" applyFont="1" applyFill="1" applyBorder="1" applyAlignment="1">
      <alignment horizontal="right" vertical="center"/>
    </xf>
    <xf numFmtId="168" fontId="7" fillId="2" borderId="0" xfId="24" applyNumberFormat="1" applyFont="1" applyFill="1" applyBorder="1" applyAlignment="1">
      <alignment horizontal="right" vertical="center"/>
    </xf>
    <xf numFmtId="0" fontId="6" fillId="2" borderId="0" xfId="39" applyNumberFormat="1" applyFont="1" applyFill="1" applyBorder="1" applyAlignment="1">
      <alignment horizontal="right" vertical="center"/>
    </xf>
    <xf numFmtId="168" fontId="6" fillId="2" borderId="0" xfId="24" applyNumberFormat="1" applyFont="1" applyFill="1" applyBorder="1" applyAlignment="1">
      <alignment horizontal="center" vertical="center"/>
    </xf>
    <xf numFmtId="164" fontId="12" fillId="2" borderId="0" xfId="39" applyNumberFormat="1" applyFont="1" applyFill="1" applyBorder="1" applyAlignment="1">
      <alignment vertical="center"/>
    </xf>
    <xf numFmtId="164" fontId="7" fillId="2" borderId="0" xfId="39" applyNumberFormat="1" applyFont="1" applyFill="1" applyBorder="1" applyAlignment="1">
      <alignment horizontal="left" vertical="center"/>
    </xf>
    <xf numFmtId="0" fontId="6" fillId="2" borderId="0" xfId="24" applyNumberFormat="1" applyFont="1" applyFill="1" applyBorder="1" applyAlignment="1">
      <alignment horizontal="right" vertical="center"/>
    </xf>
    <xf numFmtId="164" fontId="7" fillId="2" borderId="0" xfId="39" applyNumberFormat="1" applyFont="1" applyFill="1" applyBorder="1" applyAlignment="1">
      <alignment horizontal="right" vertical="center"/>
    </xf>
    <xf numFmtId="169" fontId="8" fillId="0" borderId="0" xfId="2" applyNumberFormat="1" applyFont="1" applyFill="1" applyBorder="1" applyAlignment="1">
      <alignment horizontal="right" vertical="center"/>
    </xf>
    <xf numFmtId="169" fontId="1" fillId="0" borderId="0" xfId="2" applyNumberFormat="1" applyFont="1" applyFill="1" applyBorder="1" applyAlignment="1">
      <alignment horizontal="right" vertical="center"/>
    </xf>
    <xf numFmtId="169" fontId="1" fillId="0" borderId="0" xfId="2" applyNumberFormat="1" applyFont="1" applyFill="1" applyBorder="1" applyAlignment="1">
      <alignment vertical="center"/>
    </xf>
    <xf numFmtId="169" fontId="1" fillId="0" borderId="0" xfId="2" applyNumberFormat="1" applyFont="1" applyAlignment="1">
      <alignment vertical="center"/>
    </xf>
    <xf numFmtId="169" fontId="1" fillId="0" borderId="0" xfId="18" applyNumberFormat="1" applyFont="1" applyAlignment="1">
      <alignment horizontal="right" vertical="center" wrapText="1"/>
    </xf>
    <xf numFmtId="3" fontId="1" fillId="0" borderId="0" xfId="48" applyNumberFormat="1" applyFont="1" applyAlignment="1">
      <alignment horizontal="right" vertical="center" wrapText="1"/>
    </xf>
    <xf numFmtId="169" fontId="8" fillId="0" borderId="0" xfId="2" applyNumberFormat="1" applyFont="1" applyFill="1" applyBorder="1" applyAlignment="1">
      <alignment vertical="center"/>
    </xf>
    <xf numFmtId="169" fontId="1" fillId="0" borderId="0" xfId="15" applyNumberFormat="1" applyFont="1" applyAlignment="1">
      <alignment horizontal="right" vertical="center" wrapText="1"/>
    </xf>
    <xf numFmtId="3" fontId="1" fillId="0" borderId="0" xfId="1" applyNumberFormat="1" applyFont="1" applyAlignment="1">
      <alignment horizontal="right" vertical="center"/>
    </xf>
    <xf numFmtId="3" fontId="5" fillId="0" borderId="0" xfId="17" applyNumberFormat="1" applyFont="1" applyAlignment="1">
      <alignment horizontal="right" vertical="center"/>
    </xf>
    <xf numFmtId="0" fontId="5" fillId="0" borderId="0" xfId="0" applyFont="1" applyFill="1" applyBorder="1" applyAlignment="1">
      <alignment vertical="center"/>
    </xf>
    <xf numFmtId="0" fontId="1" fillId="0" borderId="0" xfId="29" applyFont="1" applyBorder="1" applyAlignment="1">
      <alignment vertical="center"/>
    </xf>
    <xf numFmtId="0" fontId="8" fillId="0" borderId="0" xfId="28" applyFont="1" applyFill="1" applyAlignment="1">
      <alignment vertical="center"/>
    </xf>
    <xf numFmtId="0" fontId="14" fillId="0" borderId="0" xfId="28" applyFont="1" applyFill="1" applyAlignment="1">
      <alignment horizontal="left" vertical="center"/>
    </xf>
    <xf numFmtId="0" fontId="10" fillId="0" borderId="0" xfId="28" applyFont="1" applyFill="1" applyAlignment="1">
      <alignment horizontal="left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" fillId="0" borderId="0" xfId="29" applyFont="1" applyAlignment="1">
      <alignment vertical="center"/>
    </xf>
    <xf numFmtId="3" fontId="5" fillId="0" borderId="0" xfId="5" applyNumberFormat="1" applyFont="1" applyFill="1" applyBorder="1" applyAlignment="1">
      <alignment horizontal="right" vertical="center"/>
    </xf>
    <xf numFmtId="3" fontId="1" fillId="0" borderId="0" xfId="23" applyNumberFormat="1" applyFont="1" applyBorder="1" applyAlignment="1">
      <alignment vertical="center"/>
    </xf>
    <xf numFmtId="3" fontId="5" fillId="0" borderId="0" xfId="8" applyNumberFormat="1" applyFont="1" applyAlignment="1">
      <alignment horizontal="right" vertical="center"/>
    </xf>
    <xf numFmtId="3" fontId="5" fillId="0" borderId="0" xfId="0" applyNumberFormat="1" applyFont="1" applyFill="1" applyBorder="1" applyAlignment="1">
      <alignment horizontal="right" vertical="center" wrapText="1"/>
    </xf>
    <xf numFmtId="0" fontId="5" fillId="0" borderId="0" xfId="0" applyFont="1" applyFill="1" applyAlignment="1">
      <alignment vertical="center" wrapText="1"/>
    </xf>
    <xf numFmtId="0" fontId="8" fillId="0" borderId="0" xfId="0" applyFont="1" applyAlignment="1">
      <alignment vertical="center"/>
    </xf>
    <xf numFmtId="0" fontId="1" fillId="0" borderId="0" xfId="0" applyFont="1" applyBorder="1" applyAlignment="1">
      <alignment horizontal="left" vertical="center"/>
    </xf>
    <xf numFmtId="3" fontId="1" fillId="0" borderId="0" xfId="0" applyNumberFormat="1" applyFont="1" applyFill="1" applyBorder="1" applyAlignment="1">
      <alignment horizontal="right" vertical="center"/>
    </xf>
    <xf numFmtId="3" fontId="5" fillId="0" borderId="0" xfId="23" applyNumberFormat="1" applyFont="1" applyFill="1" applyAlignment="1">
      <alignment horizontal="right" vertical="center"/>
    </xf>
    <xf numFmtId="0" fontId="2" fillId="0" borderId="0" xfId="2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2" fillId="0" borderId="0" xfId="29" applyFont="1" applyBorder="1" applyAlignment="1">
      <alignment horizontal="right" vertical="center" wrapText="1"/>
    </xf>
    <xf numFmtId="3" fontId="5" fillId="0" borderId="0" xfId="5" applyNumberFormat="1" applyFont="1" applyAlignment="1">
      <alignment horizontal="right" vertical="center"/>
    </xf>
    <xf numFmtId="164" fontId="5" fillId="0" borderId="0" xfId="6" applyFont="1" applyAlignment="1">
      <alignment horizontal="center" vertical="center"/>
    </xf>
    <xf numFmtId="164" fontId="3" fillId="0" borderId="0" xfId="6" applyFont="1" applyAlignment="1">
      <alignment horizontal="left" vertical="center"/>
    </xf>
    <xf numFmtId="164" fontId="3" fillId="0" borderId="0" xfId="6" applyFont="1" applyAlignment="1">
      <alignment horizontal="center" vertical="center"/>
    </xf>
    <xf numFmtId="164" fontId="4" fillId="0" borderId="0" xfId="6" applyFont="1" applyAlignment="1">
      <alignment horizontal="left" vertical="center"/>
    </xf>
    <xf numFmtId="164" fontId="4" fillId="0" borderId="0" xfId="6" applyFont="1" applyAlignment="1">
      <alignment horizontal="center" vertical="center"/>
    </xf>
    <xf numFmtId="0" fontId="6" fillId="3" borderId="0" xfId="38" applyFont="1" applyFill="1" applyBorder="1" applyAlignment="1">
      <alignment horizontal="left" vertical="center"/>
    </xf>
    <xf numFmtId="164" fontId="6" fillId="2" borderId="0" xfId="6" applyFont="1" applyFill="1" applyBorder="1" applyAlignment="1">
      <alignment horizontal="left" vertical="center"/>
    </xf>
    <xf numFmtId="164" fontId="6" fillId="2" borderId="0" xfId="6" applyFont="1" applyFill="1" applyBorder="1" applyAlignment="1">
      <alignment horizontal="center" vertical="center"/>
    </xf>
    <xf numFmtId="164" fontId="6" fillId="2" borderId="0" xfId="6" applyFont="1" applyFill="1" applyBorder="1" applyAlignment="1">
      <alignment horizontal="right" vertical="center"/>
    </xf>
    <xf numFmtId="0" fontId="7" fillId="3" borderId="0" xfId="38" applyFont="1" applyFill="1" applyBorder="1" applyAlignment="1">
      <alignment horizontal="left" vertical="center"/>
    </xf>
    <xf numFmtId="164" fontId="7" fillId="2" borderId="0" xfId="6" applyFont="1" applyFill="1" applyBorder="1" applyAlignment="1">
      <alignment horizontal="left" vertical="center"/>
    </xf>
    <xf numFmtId="164" fontId="7" fillId="2" borderId="0" xfId="6" applyFont="1" applyFill="1" applyBorder="1" applyAlignment="1">
      <alignment horizontal="center" vertical="center"/>
    </xf>
    <xf numFmtId="164" fontId="12" fillId="2" borderId="0" xfId="6" applyFont="1" applyFill="1" applyBorder="1" applyAlignment="1">
      <alignment vertical="center"/>
    </xf>
    <xf numFmtId="164" fontId="12" fillId="2" borderId="0" xfId="6" applyFont="1" applyFill="1" applyBorder="1" applyAlignment="1">
      <alignment horizontal="center" vertical="center"/>
    </xf>
    <xf numFmtId="164" fontId="7" fillId="2" borderId="0" xfId="6" applyFont="1" applyFill="1" applyBorder="1" applyAlignment="1">
      <alignment horizontal="right" vertical="center"/>
    </xf>
    <xf numFmtId="164" fontId="12" fillId="2" borderId="0" xfId="6" applyFont="1" applyFill="1" applyBorder="1" applyAlignment="1">
      <alignment horizontal="right" vertical="center"/>
    </xf>
    <xf numFmtId="0" fontId="3" fillId="0" borderId="0" xfId="0" applyNumberFormat="1" applyFont="1" applyFill="1" applyBorder="1" applyAlignment="1">
      <alignment vertical="center"/>
    </xf>
    <xf numFmtId="164" fontId="3" fillId="0" borderId="0" xfId="6" applyFont="1" applyFill="1" applyBorder="1" applyAlignment="1">
      <alignment vertical="center"/>
    </xf>
    <xf numFmtId="164" fontId="3" fillId="0" borderId="0" xfId="6" applyFont="1" applyFill="1" applyBorder="1" applyAlignment="1">
      <alignment horizontal="center" vertical="center"/>
    </xf>
    <xf numFmtId="3" fontId="8" fillId="0" borderId="0" xfId="15" applyNumberFormat="1" applyFont="1" applyAlignment="1">
      <alignment horizontal="right" vertical="center"/>
    </xf>
    <xf numFmtId="0" fontId="1" fillId="0" borderId="0" xfId="0" applyNumberFormat="1" applyFont="1" applyFill="1" applyBorder="1" applyAlignment="1">
      <alignment vertical="center"/>
    </xf>
    <xf numFmtId="0" fontId="8" fillId="0" borderId="0" xfId="0" applyFont="1" applyFill="1" applyBorder="1" applyAlignment="1">
      <alignment horizontal="left" vertical="center" wrapText="1"/>
    </xf>
    <xf numFmtId="3" fontId="3" fillId="0" borderId="0" xfId="6" applyNumberFormat="1" applyFont="1" applyFill="1" applyBorder="1" applyAlignment="1">
      <alignment horizontal="right" vertical="center"/>
    </xf>
    <xf numFmtId="3" fontId="3" fillId="0" borderId="0" xfId="6" applyNumberFormat="1" applyFont="1" applyFill="1" applyBorder="1" applyAlignment="1">
      <alignment vertical="center"/>
    </xf>
    <xf numFmtId="164" fontId="5" fillId="0" borderId="0" xfId="6" applyFont="1" applyFill="1" applyBorder="1" applyAlignment="1">
      <alignment horizontal="left" vertical="center"/>
    </xf>
    <xf numFmtId="164" fontId="5" fillId="0" borderId="0" xfId="6" applyFont="1" applyFill="1" applyBorder="1" applyAlignment="1">
      <alignment horizontal="center" vertical="center"/>
    </xf>
    <xf numFmtId="3" fontId="1" fillId="0" borderId="0" xfId="23" applyNumberFormat="1" applyFont="1" applyAlignment="1">
      <alignment horizontal="right" vertical="center"/>
    </xf>
    <xf numFmtId="3" fontId="1" fillId="0" borderId="0" xfId="23" applyNumberFormat="1" applyFont="1" applyBorder="1" applyAlignment="1">
      <alignment horizontal="right" vertical="center"/>
    </xf>
    <xf numFmtId="0" fontId="1" fillId="0" borderId="0" xfId="0" applyNumberFormat="1" applyFont="1" applyFill="1" applyBorder="1" applyAlignment="1">
      <alignment horizontal="left" vertical="center" indent="1"/>
    </xf>
    <xf numFmtId="3" fontId="5" fillId="0" borderId="0" xfId="6" applyNumberFormat="1" applyFont="1" applyFill="1" applyBorder="1" applyAlignment="1">
      <alignment horizontal="right" vertical="center"/>
    </xf>
    <xf numFmtId="0" fontId="1" fillId="0" borderId="0" xfId="21" applyFont="1" applyFill="1" applyAlignment="1">
      <alignment vertical="center"/>
    </xf>
    <xf numFmtId="3" fontId="5" fillId="0" borderId="0" xfId="6" applyNumberFormat="1" applyFont="1" applyFill="1" applyAlignment="1">
      <alignment horizontal="right" vertical="center"/>
    </xf>
    <xf numFmtId="0" fontId="1" fillId="0" borderId="0" xfId="0" applyNumberFormat="1" applyFont="1" applyFill="1" applyBorder="1" applyAlignment="1">
      <alignment vertical="center" wrapText="1"/>
    </xf>
    <xf numFmtId="3" fontId="5" fillId="0" borderId="0" xfId="0" applyNumberFormat="1" applyFont="1" applyFill="1" applyAlignment="1">
      <alignment horizontal="right" vertical="center"/>
    </xf>
    <xf numFmtId="0" fontId="1" fillId="0" borderId="0" xfId="21" applyFont="1" applyFill="1" applyBorder="1" applyAlignment="1">
      <alignment vertical="center"/>
    </xf>
    <xf numFmtId="37" fontId="5" fillId="0" borderId="0" xfId="6" applyNumberFormat="1" applyFont="1" applyFill="1" applyBorder="1" applyAlignment="1" applyProtection="1">
      <alignment vertical="center"/>
    </xf>
    <xf numFmtId="3" fontId="2" fillId="0" borderId="0" xfId="0" applyNumberFormat="1" applyFont="1" applyFill="1" applyAlignment="1">
      <alignment horizontal="right" vertical="center"/>
    </xf>
    <xf numFmtId="3" fontId="2" fillId="0" borderId="0" xfId="6" applyNumberFormat="1" applyFont="1" applyFill="1" applyAlignment="1">
      <alignment horizontal="right" vertical="center"/>
    </xf>
    <xf numFmtId="37" fontId="5" fillId="0" borderId="0" xfId="6" applyNumberFormat="1" applyFont="1" applyFill="1" applyBorder="1" applyAlignment="1" applyProtection="1">
      <alignment horizontal="right" vertical="center"/>
    </xf>
    <xf numFmtId="164" fontId="5" fillId="0" borderId="0" xfId="6" applyFont="1" applyFill="1" applyAlignment="1">
      <alignment vertical="center"/>
    </xf>
    <xf numFmtId="164" fontId="5" fillId="0" borderId="0" xfId="6" applyFont="1" applyFill="1" applyAlignment="1">
      <alignment horizontal="center" vertical="center"/>
    </xf>
    <xf numFmtId="164" fontId="3" fillId="0" borderId="0" xfId="6" applyFont="1" applyFill="1" applyAlignment="1">
      <alignment horizontal="left" vertical="center"/>
    </xf>
    <xf numFmtId="164" fontId="4" fillId="0" borderId="0" xfId="6" applyFont="1" applyFill="1" applyAlignment="1">
      <alignment horizontal="left" vertical="center"/>
    </xf>
    <xf numFmtId="0" fontId="8" fillId="0" borderId="0" xfId="15" applyNumberFormat="1" applyFont="1" applyAlignment="1">
      <alignment horizontal="right" vertical="center"/>
    </xf>
    <xf numFmtId="3" fontId="5" fillId="0" borderId="0" xfId="38" applyNumberFormat="1" applyFont="1" applyFill="1" applyBorder="1" applyAlignment="1">
      <alignment vertical="center"/>
    </xf>
    <xf numFmtId="164" fontId="13" fillId="2" borderId="0" xfId="6" applyFont="1" applyFill="1" applyBorder="1" applyAlignment="1">
      <alignment horizontal="right" vertical="center"/>
    </xf>
    <xf numFmtId="0" fontId="1" fillId="0" borderId="0" xfId="13" applyFont="1" applyAlignment="1">
      <alignment horizontal="right" vertical="center"/>
    </xf>
    <xf numFmtId="0" fontId="5" fillId="0" borderId="0" xfId="26" applyNumberFormat="1" applyFont="1" applyAlignment="1">
      <alignment horizontal="right" vertical="center"/>
    </xf>
    <xf numFmtId="0" fontId="5" fillId="0" borderId="0" xfId="26" applyNumberFormat="1" applyFont="1" applyFill="1" applyBorder="1" applyAlignment="1">
      <alignment horizontal="right" vertical="center"/>
    </xf>
    <xf numFmtId="3" fontId="5" fillId="0" borderId="0" xfId="38" applyNumberFormat="1" applyFont="1" applyFill="1" applyBorder="1" applyAlignment="1">
      <alignment horizontal="right" vertical="center"/>
    </xf>
    <xf numFmtId="0" fontId="5" fillId="0" borderId="0" xfId="38" applyFont="1" applyFill="1" applyBorder="1" applyAlignment="1">
      <alignment horizontal="right" vertical="center"/>
    </xf>
    <xf numFmtId="3" fontId="5" fillId="0" borderId="0" xfId="26" applyNumberFormat="1" applyFont="1" applyFill="1" applyBorder="1" applyAlignment="1">
      <alignment horizontal="right" vertical="center"/>
    </xf>
    <xf numFmtId="0" fontId="3" fillId="0" borderId="0" xfId="38" applyFont="1" applyFill="1" applyBorder="1" applyAlignment="1">
      <alignment horizontal="left" vertical="center"/>
    </xf>
    <xf numFmtId="169" fontId="8" fillId="0" borderId="0" xfId="2" applyNumberFormat="1" applyFont="1" applyAlignment="1">
      <alignment horizontal="right" vertical="center" wrapText="1"/>
    </xf>
    <xf numFmtId="0" fontId="5" fillId="0" borderId="0" xfId="38" applyFont="1" applyFill="1" applyBorder="1" applyAlignment="1">
      <alignment horizontal="left" vertical="center"/>
    </xf>
    <xf numFmtId="37" fontId="3" fillId="0" borderId="0" xfId="6" applyNumberFormat="1" applyFont="1" applyFill="1" applyBorder="1" applyAlignment="1" applyProtection="1">
      <alignment vertical="center"/>
    </xf>
    <xf numFmtId="0" fontId="3" fillId="0" borderId="0" xfId="38" applyFont="1" applyFill="1" applyBorder="1" applyAlignment="1">
      <alignment horizontal="center" vertical="center"/>
    </xf>
    <xf numFmtId="169" fontId="3" fillId="0" borderId="0" xfId="2" applyNumberFormat="1" applyFont="1" applyFill="1" applyBorder="1" applyAlignment="1">
      <alignment horizontal="right" vertical="center" wrapText="1"/>
    </xf>
    <xf numFmtId="169" fontId="8" fillId="0" borderId="0" xfId="2" applyNumberFormat="1" applyFont="1" applyFill="1" applyAlignment="1">
      <alignment horizontal="right" vertical="center" wrapText="1"/>
    </xf>
    <xf numFmtId="0" fontId="8" fillId="0" borderId="0" xfId="0" applyFont="1" applyFill="1" applyAlignment="1">
      <alignment horizontal="center" vertical="center"/>
    </xf>
    <xf numFmtId="0" fontId="5" fillId="0" borderId="0" xfId="38" applyFont="1" applyFill="1" applyBorder="1" applyAlignment="1">
      <alignment horizontal="center" vertical="center"/>
    </xf>
    <xf numFmtId="0" fontId="2" fillId="0" borderId="0" xfId="29" applyFont="1" applyFill="1" applyBorder="1" applyAlignment="1">
      <alignment horizontal="right" vertical="center" wrapText="1"/>
    </xf>
    <xf numFmtId="0" fontId="8" fillId="0" borderId="0" xfId="0" applyFont="1" applyFill="1" applyAlignment="1">
      <alignment horizontal="right" vertical="center"/>
    </xf>
    <xf numFmtId="0" fontId="10" fillId="0" borderId="0" xfId="0" applyFont="1" applyFill="1" applyAlignment="1">
      <alignment horizontal="right" vertical="center"/>
    </xf>
    <xf numFmtId="0" fontId="5" fillId="0" borderId="0" xfId="38" applyFont="1" applyAlignment="1">
      <alignment vertical="center"/>
    </xf>
    <xf numFmtId="0" fontId="5" fillId="0" borderId="0" xfId="38" applyFont="1" applyAlignment="1">
      <alignment horizontal="center" vertical="center"/>
    </xf>
    <xf numFmtId="0" fontId="3" fillId="0" borderId="0" xfId="38" applyFont="1" applyAlignment="1">
      <alignment horizontal="left" vertical="center"/>
    </xf>
    <xf numFmtId="0" fontId="4" fillId="0" borderId="0" xfId="38" applyFont="1" applyAlignment="1">
      <alignment horizontal="left" vertical="center"/>
    </xf>
    <xf numFmtId="0" fontId="6" fillId="3" borderId="0" xfId="38" applyFont="1" applyFill="1" applyBorder="1" applyAlignment="1">
      <alignment horizontal="center" vertical="center"/>
    </xf>
    <xf numFmtId="0" fontId="6" fillId="3" borderId="0" xfId="38" applyFont="1" applyFill="1" applyBorder="1" applyAlignment="1">
      <alignment horizontal="right" vertical="center"/>
    </xf>
    <xf numFmtId="0" fontId="7" fillId="3" borderId="0" xfId="38" applyFont="1" applyFill="1" applyBorder="1" applyAlignment="1">
      <alignment horizontal="center" vertical="center"/>
    </xf>
    <xf numFmtId="0" fontId="7" fillId="3" borderId="0" xfId="38" applyFont="1" applyFill="1" applyBorder="1" applyAlignment="1">
      <alignment horizontal="right" vertical="center"/>
    </xf>
    <xf numFmtId="0" fontId="7" fillId="3" borderId="0" xfId="38" applyNumberFormat="1" applyFont="1" applyFill="1" applyBorder="1" applyAlignment="1">
      <alignment horizontal="right" vertical="center"/>
    </xf>
    <xf numFmtId="0" fontId="3" fillId="0" borderId="0" xfId="38" applyFont="1" applyFill="1" applyBorder="1" applyAlignment="1">
      <alignment horizontal="right" vertical="center" wrapText="1"/>
    </xf>
    <xf numFmtId="3" fontId="3" fillId="0" borderId="0" xfId="38" applyNumberFormat="1" applyFont="1" applyFill="1" applyBorder="1" applyAlignment="1">
      <alignment horizontal="right" vertical="center" wrapText="1"/>
    </xf>
    <xf numFmtId="0" fontId="8" fillId="0" borderId="0" xfId="0" applyFont="1" applyFill="1" applyAlignment="1">
      <alignment horizontal="right" vertical="center" wrapText="1"/>
    </xf>
    <xf numFmtId="0" fontId="5" fillId="0" borderId="0" xfId="38" applyFont="1" applyFill="1" applyBorder="1" applyAlignment="1">
      <alignment vertical="center"/>
    </xf>
    <xf numFmtId="0" fontId="5" fillId="0" borderId="0" xfId="0" applyNumberFormat="1" applyFont="1" applyFill="1" applyBorder="1" applyAlignment="1">
      <alignment horizontal="right" vertical="center"/>
    </xf>
    <xf numFmtId="3" fontId="1" fillId="0" borderId="0" xfId="23" applyNumberFormat="1" applyFont="1" applyFill="1" applyBorder="1" applyAlignment="1">
      <alignment horizontal="right" vertical="center"/>
    </xf>
    <xf numFmtId="0" fontId="5" fillId="0" borderId="0" xfId="6" applyNumberFormat="1" applyFont="1" applyFill="1" applyBorder="1" applyAlignment="1">
      <alignment horizontal="right" vertical="center"/>
    </xf>
    <xf numFmtId="0" fontId="12" fillId="2" borderId="0" xfId="38" applyFont="1" applyFill="1" applyBorder="1" applyAlignment="1">
      <alignment vertical="center"/>
    </xf>
    <xf numFmtId="168" fontId="3" fillId="0" borderId="0" xfId="38" applyNumberFormat="1" applyFont="1" applyFill="1" applyBorder="1" applyAlignment="1">
      <alignment horizontal="right" vertical="center" wrapText="1"/>
    </xf>
    <xf numFmtId="3" fontId="3" fillId="0" borderId="0" xfId="38" applyNumberFormat="1" applyFont="1" applyFill="1" applyBorder="1" applyAlignment="1">
      <alignment vertical="center"/>
    </xf>
    <xf numFmtId="0" fontId="3" fillId="0" borderId="0" xfId="38" applyFont="1" applyFill="1" applyBorder="1" applyAlignment="1">
      <alignment vertical="center"/>
    </xf>
    <xf numFmtId="168" fontId="3" fillId="0" borderId="0" xfId="38" applyNumberFormat="1" applyFont="1" applyFill="1" applyAlignment="1">
      <alignment horizontal="right" vertical="center" wrapText="1"/>
    </xf>
    <xf numFmtId="168" fontId="8" fillId="0" borderId="0" xfId="0" applyNumberFormat="1" applyFont="1" applyFill="1" applyAlignment="1">
      <alignment horizontal="right" vertical="center" wrapText="1"/>
    </xf>
    <xf numFmtId="168" fontId="5" fillId="0" borderId="0" xfId="38" applyNumberFormat="1" applyFont="1" applyFill="1" applyBorder="1" applyAlignment="1">
      <alignment horizontal="right" vertical="center"/>
    </xf>
    <xf numFmtId="168" fontId="1" fillId="0" borderId="0" xfId="3" applyNumberFormat="1" applyFont="1" applyFill="1" applyBorder="1" applyAlignment="1">
      <alignment horizontal="right" vertical="center"/>
    </xf>
    <xf numFmtId="168" fontId="1" fillId="0" borderId="0" xfId="23" applyNumberFormat="1" applyFont="1" applyBorder="1" applyAlignment="1">
      <alignment horizontal="right" vertical="center"/>
    </xf>
    <xf numFmtId="168" fontId="1" fillId="0" borderId="0" xfId="23" applyNumberFormat="1" applyFont="1" applyAlignment="1">
      <alignment horizontal="right" vertical="center"/>
    </xf>
    <xf numFmtId="168" fontId="5" fillId="0" borderId="0" xfId="0" applyNumberFormat="1" applyFont="1" applyFill="1" applyBorder="1" applyAlignment="1">
      <alignment horizontal="right" vertical="center"/>
    </xf>
    <xf numFmtId="4" fontId="3" fillId="0" borderId="0" xfId="38" applyNumberFormat="1" applyFont="1" applyFill="1" applyBorder="1" applyAlignment="1">
      <alignment vertical="center"/>
    </xf>
    <xf numFmtId="4" fontId="3" fillId="0" borderId="0" xfId="38" applyNumberFormat="1" applyFont="1" applyFill="1" applyAlignment="1">
      <alignment vertical="center"/>
    </xf>
    <xf numFmtId="0" fontId="5" fillId="0" borderId="0" xfId="38" applyFont="1" applyFill="1" applyAlignment="1">
      <alignment vertical="center"/>
    </xf>
    <xf numFmtId="0" fontId="5" fillId="0" borderId="0" xfId="38" applyFont="1" applyFill="1" applyAlignment="1">
      <alignment horizontal="center" vertical="center"/>
    </xf>
    <xf numFmtId="0" fontId="3" fillId="0" borderId="0" xfId="38" applyFont="1" applyFill="1" applyAlignment="1">
      <alignment horizontal="center" vertical="center"/>
    </xf>
    <xf numFmtId="0" fontId="3" fillId="0" borderId="0" xfId="38" applyFont="1" applyFill="1" applyAlignment="1">
      <alignment vertical="center"/>
    </xf>
    <xf numFmtId="0" fontId="15" fillId="0" borderId="0" xfId="32" applyFont="1" applyFill="1" applyAlignment="1">
      <alignment vertical="center"/>
    </xf>
    <xf numFmtId="0" fontId="3" fillId="0" borderId="0" xfId="38" applyFont="1" applyFill="1" applyAlignment="1">
      <alignment horizontal="left" vertical="center"/>
    </xf>
    <xf numFmtId="0" fontId="11" fillId="0" borderId="0" xfId="38" applyFont="1" applyFill="1" applyAlignment="1">
      <alignment vertical="center"/>
    </xf>
    <xf numFmtId="0" fontId="4" fillId="0" borderId="0" xfId="38" applyFont="1" applyFill="1" applyAlignment="1">
      <alignment horizontal="left" vertical="center"/>
    </xf>
    <xf numFmtId="0" fontId="10" fillId="0" borderId="0" xfId="0" applyFont="1" applyAlignment="1">
      <alignment vertical="center"/>
    </xf>
    <xf numFmtId="168" fontId="5" fillId="0" borderId="0" xfId="23" applyNumberFormat="1" applyFont="1" applyAlignment="1">
      <alignment horizontal="right" vertical="center"/>
    </xf>
    <xf numFmtId="0" fontId="3" fillId="0" borderId="0" xfId="38" applyFont="1" applyFill="1" applyAlignment="1">
      <alignment horizontal="right" vertical="center"/>
    </xf>
    <xf numFmtId="0" fontId="4" fillId="0" borderId="0" xfId="38" applyFont="1" applyFill="1" applyAlignment="1">
      <alignment horizontal="right" vertical="center"/>
    </xf>
    <xf numFmtId="0" fontId="16" fillId="0" borderId="0" xfId="38" applyFont="1" applyFill="1" applyAlignment="1">
      <alignment horizontal="left" vertical="center"/>
    </xf>
    <xf numFmtId="0" fontId="17" fillId="0" borderId="0" xfId="0" applyFont="1"/>
    <xf numFmtId="0" fontId="18" fillId="0" borderId="0" xfId="0" applyFont="1"/>
    <xf numFmtId="0" fontId="19" fillId="0" borderId="0" xfId="29" applyFont="1" applyBorder="1" applyAlignment="1">
      <alignment horizontal="left" vertical="center"/>
    </xf>
    <xf numFmtId="169" fontId="18" fillId="0" borderId="0" xfId="2" applyNumberFormat="1" applyFont="1"/>
    <xf numFmtId="0" fontId="19" fillId="0" borderId="0" xfId="29" applyFont="1" applyBorder="1" applyAlignment="1">
      <alignment vertical="center" wrapText="1"/>
    </xf>
    <xf numFmtId="0" fontId="19" fillId="0" borderId="0" xfId="29" applyFont="1" applyBorder="1" applyAlignment="1">
      <alignment vertical="center"/>
    </xf>
    <xf numFmtId="0" fontId="18" fillId="0" borderId="0" xfId="0" applyFont="1" applyFill="1"/>
    <xf numFmtId="0" fontId="19" fillId="0" borderId="0" xfId="29" applyFont="1" applyFill="1" applyBorder="1" applyAlignment="1">
      <alignment horizontal="left" vertical="center"/>
    </xf>
    <xf numFmtId="0" fontId="20" fillId="0" borderId="0" xfId="0" applyFont="1" applyFill="1" applyBorder="1" applyAlignment="1">
      <alignment horizontal="left" vertical="center"/>
    </xf>
    <xf numFmtId="0" fontId="19" fillId="0" borderId="0" xfId="29" applyFont="1" applyBorder="1" applyAlignment="1">
      <alignment horizontal="left" vertical="center" wrapText="1"/>
    </xf>
    <xf numFmtId="0" fontId="18" fillId="0" borderId="0" xfId="0" applyFont="1" applyAlignment="1">
      <alignment horizontal="right"/>
    </xf>
    <xf numFmtId="169" fontId="17" fillId="0" borderId="0" xfId="2" applyNumberFormat="1" applyFont="1"/>
    <xf numFmtId="0" fontId="5" fillId="0" borderId="0" xfId="0" applyFont="1" applyFill="1" applyAlignment="1">
      <alignment horizontal="left" vertical="center" indent="1"/>
    </xf>
    <xf numFmtId="0" fontId="3" fillId="0" borderId="0" xfId="0" applyFont="1" applyFill="1" applyAlignment="1">
      <alignment horizontal="right" vertical="center" indent="1"/>
    </xf>
    <xf numFmtId="0" fontId="5" fillId="0" borderId="0" xfId="0" applyFont="1" applyFill="1" applyAlignment="1">
      <alignment horizontal="right" vertical="center" indent="1"/>
    </xf>
    <xf numFmtId="0" fontId="5" fillId="0" borderId="0" xfId="0" applyFont="1" applyFill="1" applyAlignment="1">
      <alignment horizontal="right" vertical="center" indent="2"/>
    </xf>
    <xf numFmtId="0" fontId="7" fillId="2" borderId="0" xfId="0" applyFont="1" applyFill="1" applyBorder="1" applyAlignment="1">
      <alignment horizontal="center" vertical="center"/>
    </xf>
    <xf numFmtId="3" fontId="8" fillId="0" borderId="0" xfId="0" applyNumberFormat="1" applyFont="1" applyFill="1" applyBorder="1" applyAlignment="1">
      <alignment horizontal="right" vertical="center"/>
    </xf>
    <xf numFmtId="167" fontId="5" fillId="0" borderId="0" xfId="2" applyFont="1" applyFill="1" applyAlignment="1">
      <alignment horizontal="right" vertical="center" wrapText="1"/>
    </xf>
    <xf numFmtId="0" fontId="5" fillId="0" borderId="0" xfId="0" applyFont="1" applyFill="1" applyBorder="1" applyAlignment="1">
      <alignment horizontal="right" vertical="center"/>
    </xf>
    <xf numFmtId="0" fontId="3" fillId="0" borderId="0" xfId="0" applyFont="1" applyFill="1" applyAlignment="1">
      <alignment vertical="center" wrapText="1"/>
    </xf>
    <xf numFmtId="0" fontId="4" fillId="0" borderId="0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vertical="center" wrapText="1"/>
    </xf>
    <xf numFmtId="0" fontId="6" fillId="2" borderId="0" xfId="0" applyFont="1" applyFill="1" applyBorder="1" applyAlignment="1">
      <alignment horizontal="right" vertical="center" wrapText="1"/>
    </xf>
    <xf numFmtId="0" fontId="7" fillId="2" borderId="0" xfId="0" applyFont="1" applyFill="1" applyBorder="1" applyAlignment="1">
      <alignment horizontal="right" vertical="center" wrapText="1"/>
    </xf>
    <xf numFmtId="167" fontId="5" fillId="0" borderId="0" xfId="2" applyFont="1" applyFill="1" applyBorder="1" applyAlignment="1">
      <alignment horizontal="right" vertical="center" wrapText="1"/>
    </xf>
    <xf numFmtId="0" fontId="2" fillId="0" borderId="0" xfId="29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 indent="1"/>
    </xf>
    <xf numFmtId="0" fontId="5" fillId="0" borderId="0" xfId="0" applyFont="1" applyFill="1" applyBorder="1" applyAlignment="1">
      <alignment horizontal="right" vertical="center" indent="1"/>
    </xf>
    <xf numFmtId="0" fontId="3" fillId="0" borderId="0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right" vertical="center" wrapText="1" indent="1"/>
    </xf>
    <xf numFmtId="0" fontId="5" fillId="0" borderId="0" xfId="0" applyFont="1" applyFill="1" applyBorder="1" applyAlignment="1">
      <alignment horizontal="right" vertical="center" indent="2"/>
    </xf>
    <xf numFmtId="0" fontId="4" fillId="0" borderId="0" xfId="0" applyFont="1" applyFill="1" applyAlignment="1">
      <alignment horizontal="left" vertical="center" wrapText="1"/>
    </xf>
    <xf numFmtId="0" fontId="7" fillId="2" borderId="0" xfId="0" applyFont="1" applyFill="1" applyBorder="1" applyAlignment="1">
      <alignment horizontal="center" vertical="center" wrapText="1"/>
    </xf>
    <xf numFmtId="169" fontId="8" fillId="0" borderId="0" xfId="2" applyNumberFormat="1" applyFont="1" applyFill="1" applyBorder="1" applyAlignment="1">
      <alignment horizontal="right" vertical="center" wrapText="1"/>
    </xf>
    <xf numFmtId="0" fontId="8" fillId="0" borderId="0" xfId="0" applyNumberFormat="1" applyFont="1" applyFill="1" applyBorder="1" applyAlignment="1">
      <alignment horizontal="right" vertical="center"/>
    </xf>
    <xf numFmtId="0" fontId="3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Alignment="1">
      <alignment horizontal="right" vertical="center"/>
    </xf>
    <xf numFmtId="0" fontId="5" fillId="0" borderId="0" xfId="5" applyFont="1" applyFill="1" applyAlignment="1">
      <alignment horizontal="right" vertical="center" wrapText="1"/>
    </xf>
    <xf numFmtId="0" fontId="5" fillId="0" borderId="0" xfId="0" applyFont="1" applyFill="1" applyAlignment="1">
      <alignment horizontal="right" vertical="center" wrapText="1"/>
    </xf>
    <xf numFmtId="0" fontId="2" fillId="0" borderId="0" xfId="29" applyFont="1" applyBorder="1" applyAlignment="1">
      <alignment vertical="center" wrapText="1"/>
    </xf>
    <xf numFmtId="3" fontId="1" fillId="0" borderId="0" xfId="23" applyNumberFormat="1" applyFont="1" applyBorder="1" applyAlignment="1">
      <alignment horizontal="right" vertical="center" wrapText="1"/>
    </xf>
    <xf numFmtId="0" fontId="2" fillId="0" borderId="0" xfId="29" applyFont="1" applyBorder="1" applyAlignment="1">
      <alignment vertical="center"/>
    </xf>
    <xf numFmtId="0" fontId="2" fillId="0" borderId="0" xfId="29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 indent="1"/>
    </xf>
    <xf numFmtId="0" fontId="2" fillId="0" borderId="0" xfId="29" applyFont="1" applyBorder="1" applyAlignment="1">
      <alignment horizontal="left" vertical="center" wrapText="1"/>
    </xf>
    <xf numFmtId="0" fontId="14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left" vertical="center" indent="1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1" fillId="0" borderId="0" xfId="0" applyFont="1" applyFill="1" applyAlignment="1">
      <alignment horizontal="right" vertical="center" indent="2"/>
    </xf>
    <xf numFmtId="0" fontId="10" fillId="0" borderId="0" xfId="0" applyFont="1" applyFill="1" applyBorder="1" applyAlignment="1">
      <alignment horizontal="left" vertical="center" indent="1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right" vertical="center" inden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3" fillId="0" borderId="0" xfId="29" applyFont="1" applyBorder="1" applyAlignment="1">
      <alignment horizontal="left" vertical="center"/>
    </xf>
    <xf numFmtId="0" fontId="3" fillId="0" borderId="0" xfId="29" applyFont="1" applyBorder="1" applyAlignment="1">
      <alignment horizontal="center" vertical="center"/>
    </xf>
    <xf numFmtId="0" fontId="2" fillId="0" borderId="0" xfId="29" applyFont="1" applyFill="1" applyBorder="1" applyAlignment="1">
      <alignment horizontal="center" vertical="center"/>
    </xf>
    <xf numFmtId="169" fontId="1" fillId="0" borderId="0" xfId="2" applyNumberFormat="1" applyFont="1" applyBorder="1" applyAlignment="1">
      <alignment horizontal="right" vertical="center" wrapText="1"/>
    </xf>
    <xf numFmtId="169" fontId="2" fillId="0" borderId="0" xfId="2" applyNumberFormat="1" applyFont="1" applyFill="1" applyBorder="1" applyAlignment="1">
      <alignment horizontal="right" vertical="center" wrapText="1"/>
    </xf>
    <xf numFmtId="169" fontId="2" fillId="0" borderId="0" xfId="2" applyNumberFormat="1" applyFont="1" applyBorder="1" applyAlignment="1">
      <alignment horizontal="right" vertical="center" wrapText="1"/>
    </xf>
    <xf numFmtId="169" fontId="5" fillId="0" borderId="0" xfId="2" applyNumberFormat="1" applyFont="1" applyFill="1" applyAlignment="1">
      <alignment horizontal="right" vertical="center" wrapText="1"/>
    </xf>
    <xf numFmtId="169" fontId="5" fillId="0" borderId="0" xfId="2" applyNumberFormat="1" applyFont="1" applyAlignment="1">
      <alignment horizontal="right" vertical="center" wrapText="1"/>
    </xf>
    <xf numFmtId="3" fontId="1" fillId="0" borderId="0" xfId="23" applyNumberFormat="1" applyFont="1" applyFill="1" applyBorder="1" applyAlignment="1">
      <alignment vertical="center"/>
    </xf>
    <xf numFmtId="0" fontId="5" fillId="0" borderId="0" xfId="29" applyFont="1" applyBorder="1" applyAlignment="1">
      <alignment horizontal="left" vertical="center"/>
    </xf>
    <xf numFmtId="0" fontId="5" fillId="0" borderId="0" xfId="29" applyFont="1" applyBorder="1" applyAlignment="1">
      <alignment horizontal="center" vertical="center"/>
    </xf>
    <xf numFmtId="0" fontId="8" fillId="0" borderId="0" xfId="0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vertical="center"/>
    </xf>
    <xf numFmtId="0" fontId="5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right" vertical="center"/>
    </xf>
    <xf numFmtId="0" fontId="3" fillId="0" borderId="0" xfId="20" applyFont="1" applyAlignment="1">
      <alignment vertical="center"/>
    </xf>
    <xf numFmtId="0" fontId="3" fillId="0" borderId="0" xfId="2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Alignment="1">
      <alignment vertical="center" wrapText="1"/>
    </xf>
    <xf numFmtId="0" fontId="7" fillId="2" borderId="2" xfId="0" applyFont="1" applyFill="1" applyBorder="1" applyAlignment="1">
      <alignment horizontal="right" vertical="center" wrapText="1"/>
    </xf>
    <xf numFmtId="0" fontId="7" fillId="2" borderId="2" xfId="0" applyFont="1" applyFill="1" applyBorder="1" applyAlignment="1">
      <alignment horizontal="right" vertical="center"/>
    </xf>
    <xf numFmtId="0" fontId="12" fillId="2" borderId="0" xfId="0" applyFont="1" applyFill="1" applyAlignment="1">
      <alignment horizontal="center" vertical="center"/>
    </xf>
    <xf numFmtId="0" fontId="6" fillId="2" borderId="0" xfId="0" applyFont="1" applyFill="1" applyBorder="1" applyAlignment="1">
      <alignment horizontal="left" vertical="center" wrapText="1"/>
    </xf>
    <xf numFmtId="169" fontId="8" fillId="0" borderId="0" xfId="15" applyNumberFormat="1" applyFont="1" applyAlignment="1">
      <alignment horizontal="right" vertical="center"/>
    </xf>
    <xf numFmtId="3" fontId="3" fillId="0" borderId="0" xfId="0" applyNumberFormat="1" applyFont="1" applyFill="1" applyBorder="1" applyAlignment="1">
      <alignment horizontal="right" vertical="center"/>
    </xf>
    <xf numFmtId="3" fontId="1" fillId="0" borderId="0" xfId="23" applyNumberFormat="1" applyFont="1" applyBorder="1" applyAlignment="1">
      <alignment vertical="center" wrapText="1"/>
    </xf>
    <xf numFmtId="0" fontId="1" fillId="0" borderId="0" xfId="23" applyNumberFormat="1" applyFont="1" applyBorder="1" applyAlignment="1">
      <alignment horizontal="right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Border="1" applyAlignment="1">
      <alignment horizontal="right" vertical="center"/>
    </xf>
    <xf numFmtId="0" fontId="5" fillId="0" borderId="0" xfId="0" applyFont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right" vertical="center" wrapText="1"/>
    </xf>
    <xf numFmtId="0" fontId="8" fillId="0" borderId="0" xfId="0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horizontal="left" vertical="center" indent="1"/>
    </xf>
    <xf numFmtId="0" fontId="3" fillId="0" borderId="0" xfId="0" applyFont="1" applyBorder="1" applyAlignment="1">
      <alignment horizontal="center" vertical="center"/>
    </xf>
    <xf numFmtId="0" fontId="9" fillId="0" borderId="0" xfId="29" applyFont="1" applyBorder="1" applyAlignment="1">
      <alignment horizontal="right" vertical="center" wrapText="1"/>
    </xf>
    <xf numFmtId="169" fontId="8" fillId="0" borderId="0" xfId="2" applyNumberFormat="1" applyFont="1" applyAlignment="1">
      <alignment horizontal="right" vertical="center"/>
    </xf>
    <xf numFmtId="0" fontId="1" fillId="0" borderId="0" xfId="0" applyFont="1" applyFill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3" fontId="5" fillId="0" borderId="0" xfId="30" applyNumberFormat="1" applyFont="1" applyFill="1" applyBorder="1" applyAlignment="1">
      <alignment horizontal="right" vertical="center" wrapText="1"/>
    </xf>
    <xf numFmtId="3" fontId="5" fillId="0" borderId="0" xfId="23" applyNumberFormat="1" applyFont="1" applyAlignment="1">
      <alignment horizontal="right" vertical="center"/>
    </xf>
    <xf numFmtId="0" fontId="2" fillId="0" borderId="0" xfId="29" applyFont="1" applyBorder="1" applyAlignment="1">
      <alignment horizontal="right" vertical="center"/>
    </xf>
    <xf numFmtId="0" fontId="1" fillId="0" borderId="0" xfId="0" applyFont="1" applyAlignment="1">
      <alignment horizontal="left" vertical="center" indent="2"/>
    </xf>
    <xf numFmtId="0" fontId="5" fillId="0" borderId="2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right" vertical="center"/>
    </xf>
    <xf numFmtId="169" fontId="1" fillId="0" borderId="0" xfId="2" quotePrefix="1" applyNumberFormat="1" applyFont="1" applyAlignment="1">
      <alignment horizontal="right" vertical="center" wrapText="1"/>
    </xf>
    <xf numFmtId="0" fontId="6" fillId="2" borderId="0" xfId="0" applyFont="1" applyFill="1" applyBorder="1" applyAlignment="1">
      <alignment horizontal="right" vertical="center" wrapText="1"/>
    </xf>
    <xf numFmtId="0" fontId="6" fillId="2" borderId="0" xfId="0" applyFont="1" applyFill="1" applyBorder="1" applyAlignment="1">
      <alignment horizontal="right" vertical="center"/>
    </xf>
    <xf numFmtId="0" fontId="6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164" fontId="6" fillId="2" borderId="0" xfId="39" applyNumberFormat="1" applyFont="1" applyFill="1" applyBorder="1" applyAlignment="1">
      <alignment horizontal="center" vertical="center"/>
    </xf>
    <xf numFmtId="164" fontId="7" fillId="2" borderId="2" xfId="39" applyNumberFormat="1" applyFont="1" applyFill="1" applyBorder="1" applyAlignment="1">
      <alignment horizontal="center" vertical="center"/>
    </xf>
  </cellXfs>
  <cellStyles count="49">
    <cellStyle name="Comma" xfId="2" builtinId="3"/>
    <cellStyle name="Comma 2" xfId="15" xr:uid="{00000000-0005-0000-0000-000001000000}"/>
    <cellStyle name="Comma 2 276" xfId="4" xr:uid="{00000000-0005-0000-0000-000002000000}"/>
    <cellStyle name="Comma 3" xfId="16" xr:uid="{00000000-0005-0000-0000-000003000000}"/>
    <cellStyle name="Comma 857" xfId="18" xr:uid="{00000000-0005-0000-0000-000004000000}"/>
    <cellStyle name="Currency" xfId="3" builtinId="4"/>
    <cellStyle name="Currency 2" xfId="12" xr:uid="{00000000-0005-0000-0000-000006000000}"/>
    <cellStyle name="Hyperlink 2" xfId="19" xr:uid="{00000000-0005-0000-0000-000007000000}"/>
    <cellStyle name="Normal" xfId="0" builtinId="0"/>
    <cellStyle name="Normal 10 11 2" xfId="5" xr:uid="{00000000-0005-0000-0000-000009000000}"/>
    <cellStyle name="Normal 10 11 2 2" xfId="17" xr:uid="{00000000-0005-0000-0000-00000A000000}"/>
    <cellStyle name="Normal 10 11 2 3 2" xfId="9" xr:uid="{00000000-0005-0000-0000-00000B000000}"/>
    <cellStyle name="Normal 13" xfId="20" xr:uid="{00000000-0005-0000-0000-00000C000000}"/>
    <cellStyle name="Normal 17" xfId="21" xr:uid="{00000000-0005-0000-0000-00000D000000}"/>
    <cellStyle name="Normal 2" xfId="10" xr:uid="{00000000-0005-0000-0000-00000E000000}"/>
    <cellStyle name="Normal 2 2" xfId="22" xr:uid="{00000000-0005-0000-0000-00000F000000}"/>
    <cellStyle name="Normal 2 2 2" xfId="7" xr:uid="{00000000-0005-0000-0000-000010000000}"/>
    <cellStyle name="Normal 2 2 2 2" xfId="13" xr:uid="{00000000-0005-0000-0000-000011000000}"/>
    <cellStyle name="Normal 2 2 2 2 2 4" xfId="23" xr:uid="{00000000-0005-0000-0000-000012000000}"/>
    <cellStyle name="Normal 2 2 2 2 2 4 10" xfId="11" xr:uid="{00000000-0005-0000-0000-000013000000}"/>
    <cellStyle name="Normal 2 2 2 2 2 4 2" xfId="1" xr:uid="{00000000-0005-0000-0000-000014000000}"/>
    <cellStyle name="Normal 2 2 2 3" xfId="14" xr:uid="{00000000-0005-0000-0000-000015000000}"/>
    <cellStyle name="Normal 2 2 3" xfId="24" xr:uid="{00000000-0005-0000-0000-000016000000}"/>
    <cellStyle name="Normal 2 258" xfId="25" xr:uid="{00000000-0005-0000-0000-000017000000}"/>
    <cellStyle name="Normal 2 3" xfId="26" xr:uid="{00000000-0005-0000-0000-000018000000}"/>
    <cellStyle name="Normal 3" xfId="27" xr:uid="{00000000-0005-0000-0000-000019000000}"/>
    <cellStyle name="Normal 3 2 3" xfId="28" xr:uid="{00000000-0005-0000-0000-00001A000000}"/>
    <cellStyle name="Normal 3 5" xfId="29" xr:uid="{00000000-0005-0000-0000-00001B000000}"/>
    <cellStyle name="Normal 3 5 2 5" xfId="30" xr:uid="{00000000-0005-0000-0000-00001C000000}"/>
    <cellStyle name="Normal 3 5 2 5 2" xfId="31" xr:uid="{00000000-0005-0000-0000-00001D000000}"/>
    <cellStyle name="Normal 3 5 2 5 2 2" xfId="32" xr:uid="{00000000-0005-0000-0000-00001E000000}"/>
    <cellStyle name="Normal 3 5 2 5 2 3" xfId="33" xr:uid="{00000000-0005-0000-0000-00001F000000}"/>
    <cellStyle name="Normal 3 5 2 5 3" xfId="34" xr:uid="{00000000-0005-0000-0000-000020000000}"/>
    <cellStyle name="Normal 3 5 2 5 4" xfId="35" xr:uid="{00000000-0005-0000-0000-000021000000}"/>
    <cellStyle name="Normal 3 5 2 5 5" xfId="36" xr:uid="{00000000-0005-0000-0000-000022000000}"/>
    <cellStyle name="Normal 3 84" xfId="37" xr:uid="{00000000-0005-0000-0000-000023000000}"/>
    <cellStyle name="Normal 4" xfId="38" xr:uid="{00000000-0005-0000-0000-000024000000}"/>
    <cellStyle name="Normal 4 2" xfId="39" xr:uid="{00000000-0005-0000-0000-000025000000}"/>
    <cellStyle name="Normal 4 2 10" xfId="40" xr:uid="{00000000-0005-0000-0000-000026000000}"/>
    <cellStyle name="Normal 4 4" xfId="41" xr:uid="{00000000-0005-0000-0000-000027000000}"/>
    <cellStyle name="Normal 5" xfId="42" xr:uid="{00000000-0005-0000-0000-000028000000}"/>
    <cellStyle name="Normal 5 13" xfId="43" xr:uid="{00000000-0005-0000-0000-000029000000}"/>
    <cellStyle name="Normal 5 2" xfId="44" xr:uid="{00000000-0005-0000-0000-00002A000000}"/>
    <cellStyle name="Normal 6 57" xfId="45" xr:uid="{00000000-0005-0000-0000-00002B000000}"/>
    <cellStyle name="Normal 7 54" xfId="46" xr:uid="{00000000-0005-0000-0000-00002C000000}"/>
    <cellStyle name="Normal 7 54 2" xfId="6" xr:uid="{00000000-0005-0000-0000-00002D000000}"/>
    <cellStyle name="Normal 724" xfId="47" xr:uid="{00000000-0005-0000-0000-00002E000000}"/>
    <cellStyle name="Normal 724 2" xfId="48" xr:uid="{00000000-0005-0000-0000-00002F000000}"/>
    <cellStyle name="Normal 725" xfId="8" xr:uid="{00000000-0005-0000-0000-000030000000}"/>
  </cellStyles>
  <dxfs count="2"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</dxfs>
  <tableStyles count="0" defaultTableStyle="TableStyleMedium2" defaultPivotStyle="PivotStyleLight16"/>
  <colors>
    <mruColors>
      <color rgb="FFB6DDE8"/>
      <color rgb="FF008A87"/>
      <color rgb="FF207D8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1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7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3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6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2.xml"/><Relationship Id="rId30" Type="http://schemas.openxmlformats.org/officeDocument/2006/relationships/externalLink" Target="externalLinks/externalLink5.xml"/><Relationship Id="rId35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Graf!$C$3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Graf!$B$4:$B$18</c:f>
              <c:strCache>
                <c:ptCount val="15"/>
                <c:pt idx="0">
                  <c:v>Tapah</c:v>
                </c:pt>
                <c:pt idx="1">
                  <c:v>Manjung</c:v>
                </c:pt>
                <c:pt idx="2">
                  <c:v>Ipoh</c:v>
                </c:pt>
                <c:pt idx="3">
                  <c:v>Batu Gajah</c:v>
                </c:pt>
                <c:pt idx="4">
                  <c:v>Kerian</c:v>
                </c:pt>
                <c:pt idx="5">
                  <c:v>Kuala Kangsar</c:v>
                </c:pt>
                <c:pt idx="6">
                  <c:v>Sungai Siput</c:v>
                </c:pt>
                <c:pt idx="7">
                  <c:v>Taiping</c:v>
                </c:pt>
                <c:pt idx="8">
                  <c:v>Hilir Perak</c:v>
                </c:pt>
                <c:pt idx="9">
                  <c:v>Gerik</c:v>
                </c:pt>
                <c:pt idx="10">
                  <c:v>Pengkalan Hulu</c:v>
                </c:pt>
                <c:pt idx="11">
                  <c:v>Perak Tengah</c:v>
                </c:pt>
                <c:pt idx="12">
                  <c:v>Kampar</c:v>
                </c:pt>
                <c:pt idx="13">
                  <c:v>Tanjung Malim</c:v>
                </c:pt>
                <c:pt idx="14">
                  <c:v>Selama</c:v>
                </c:pt>
              </c:strCache>
            </c:strRef>
          </c:cat>
          <c:val>
            <c:numRef>
              <c:f>Graf!$C$4:$C$18</c:f>
              <c:numCache>
                <c:formatCode>_(* #,##0_);_(* \(#,##0\);_(* "-"??_);_(@_)</c:formatCode>
                <c:ptCount val="15"/>
                <c:pt idx="0">
                  <c:v>42</c:v>
                </c:pt>
                <c:pt idx="1">
                  <c:v>105</c:v>
                </c:pt>
                <c:pt idx="2">
                  <c:v>445</c:v>
                </c:pt>
                <c:pt idx="3">
                  <c:v>25</c:v>
                </c:pt>
                <c:pt idx="4">
                  <c:v>37</c:v>
                </c:pt>
                <c:pt idx="5">
                  <c:v>26</c:v>
                </c:pt>
                <c:pt idx="6">
                  <c:v>30</c:v>
                </c:pt>
                <c:pt idx="7">
                  <c:v>181</c:v>
                </c:pt>
                <c:pt idx="8">
                  <c:v>113</c:v>
                </c:pt>
                <c:pt idx="9">
                  <c:v>17</c:v>
                </c:pt>
                <c:pt idx="10">
                  <c:v>1</c:v>
                </c:pt>
                <c:pt idx="11">
                  <c:v>17</c:v>
                </c:pt>
                <c:pt idx="12">
                  <c:v>34</c:v>
                </c:pt>
                <c:pt idx="13">
                  <c:v>23</c:v>
                </c:pt>
                <c:pt idx="14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95-473D-840C-2657FB94BD84}"/>
            </c:ext>
          </c:extLst>
        </c:ser>
        <c:ser>
          <c:idx val="1"/>
          <c:order val="1"/>
          <c:tx>
            <c:strRef>
              <c:f>Graf!$D$3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dLbls>
            <c:dLbl>
              <c:idx val="0"/>
              <c:layout>
                <c:manualLayout>
                  <c:x val="5.8524173027989797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C95-473D-840C-2657FB94BD84}"/>
                </c:ext>
              </c:extLst>
            </c:dLbl>
            <c:dLbl>
              <c:idx val="1"/>
              <c:layout>
                <c:manualLayout>
                  <c:x val="9.4147582697200999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C95-473D-840C-2657FB94BD84}"/>
                </c:ext>
              </c:extLst>
            </c:dLbl>
            <c:dLbl>
              <c:idx val="2"/>
              <c:layout>
                <c:manualLayout>
                  <c:x val="3.0534351145038201E-2"/>
                  <c:y val="-2.981365293151939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C95-473D-840C-2657FB94BD84}"/>
                </c:ext>
              </c:extLst>
            </c:dLbl>
            <c:dLbl>
              <c:idx val="3"/>
              <c:layout>
                <c:manualLayout>
                  <c:x val="7.6335877862595394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C95-473D-840C-2657FB94BD84}"/>
                </c:ext>
              </c:extLst>
            </c:dLbl>
            <c:dLbl>
              <c:idx val="4"/>
              <c:layout>
                <c:manualLayout>
                  <c:x val="6.1068702290076403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C95-473D-840C-2657FB94BD84}"/>
                </c:ext>
              </c:extLst>
            </c:dLbl>
            <c:dLbl>
              <c:idx val="5"/>
              <c:layout>
                <c:manualLayout>
                  <c:x val="5.8524173027989797E-2"/>
                  <c:y val="-6.0730813663331E-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C95-473D-840C-2657FB94BD84}"/>
                </c:ext>
              </c:extLst>
            </c:dLbl>
            <c:dLbl>
              <c:idx val="6"/>
              <c:layout>
                <c:manualLayout>
                  <c:x val="5.5979643765903302E-2"/>
                  <c:y val="-3.312628103502150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C95-473D-840C-2657FB94BD84}"/>
                </c:ext>
              </c:extLst>
            </c:dLbl>
            <c:dLbl>
              <c:idx val="7"/>
              <c:layout>
                <c:manualLayout>
                  <c:x val="6.8702290076335895E-2"/>
                  <c:y val="-2.981365293151939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C95-473D-840C-2657FB94BD84}"/>
                </c:ext>
              </c:extLst>
            </c:dLbl>
            <c:dLbl>
              <c:idx val="8"/>
              <c:layout>
                <c:manualLayout>
                  <c:x val="2.2900763358778602E-2"/>
                  <c:y val="-2.981365293151939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C95-473D-840C-2657FB94BD84}"/>
                </c:ext>
              </c:extLst>
            </c:dLbl>
            <c:dLbl>
              <c:idx val="9"/>
              <c:layout>
                <c:manualLayout>
                  <c:x val="5.5979643765903302E-2"/>
                  <c:y val="-6.625256207004300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0C95-473D-840C-2657FB94BD84}"/>
                </c:ext>
              </c:extLst>
            </c:dLbl>
            <c:dLbl>
              <c:idx val="10"/>
              <c:layout>
                <c:manualLayout>
                  <c:x val="2.54452926208651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C95-473D-840C-2657FB94BD84}"/>
                </c:ext>
              </c:extLst>
            </c:dLbl>
            <c:dLbl>
              <c:idx val="11"/>
              <c:layout>
                <c:manualLayout>
                  <c:x val="4.58015267175573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0C95-473D-840C-2657FB94BD84}"/>
                </c:ext>
              </c:extLst>
            </c:dLbl>
            <c:dLbl>
              <c:idx val="12"/>
              <c:layout>
                <c:manualLayout>
                  <c:x val="8.3969465648855005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C95-473D-840C-2657FB94BD84}"/>
                </c:ext>
              </c:extLst>
            </c:dLbl>
            <c:dLbl>
              <c:idx val="13"/>
              <c:layout>
                <c:manualLayout>
                  <c:x val="9.1603053435114504E-2"/>
                  <c:y val="-1.5182703415832701E-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0C95-473D-840C-2657FB94BD84}"/>
                </c:ext>
              </c:extLst>
            </c:dLbl>
            <c:dLbl>
              <c:idx val="14"/>
              <c:layout>
                <c:manualLayout>
                  <c:x val="7.3791348600508899E-2"/>
                  <c:y val="-9.937884310506460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0C95-473D-840C-2657FB94BD8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Graf!$B$4:$B$18</c:f>
              <c:strCache>
                <c:ptCount val="15"/>
                <c:pt idx="0">
                  <c:v>Tapah</c:v>
                </c:pt>
                <c:pt idx="1">
                  <c:v>Manjung</c:v>
                </c:pt>
                <c:pt idx="2">
                  <c:v>Ipoh</c:v>
                </c:pt>
                <c:pt idx="3">
                  <c:v>Batu Gajah</c:v>
                </c:pt>
                <c:pt idx="4">
                  <c:v>Kerian</c:v>
                </c:pt>
                <c:pt idx="5">
                  <c:v>Kuala Kangsar</c:v>
                </c:pt>
                <c:pt idx="6">
                  <c:v>Sungai Siput</c:v>
                </c:pt>
                <c:pt idx="7">
                  <c:v>Taiping</c:v>
                </c:pt>
                <c:pt idx="8">
                  <c:v>Hilir Perak</c:v>
                </c:pt>
                <c:pt idx="9">
                  <c:v>Gerik</c:v>
                </c:pt>
                <c:pt idx="10">
                  <c:v>Pengkalan Hulu</c:v>
                </c:pt>
                <c:pt idx="11">
                  <c:v>Perak Tengah</c:v>
                </c:pt>
                <c:pt idx="12">
                  <c:v>Kampar</c:v>
                </c:pt>
                <c:pt idx="13">
                  <c:v>Tanjung Malim</c:v>
                </c:pt>
                <c:pt idx="14">
                  <c:v>Selama</c:v>
                </c:pt>
              </c:strCache>
            </c:strRef>
          </c:cat>
          <c:val>
            <c:numRef>
              <c:f>Graf!$D$4:$D$18</c:f>
              <c:numCache>
                <c:formatCode>_(* #,##0_);_(* \(#,##0\);_(* "-"??_);_(@_)</c:formatCode>
                <c:ptCount val="15"/>
                <c:pt idx="0">
                  <c:v>37</c:v>
                </c:pt>
                <c:pt idx="1">
                  <c:v>89</c:v>
                </c:pt>
                <c:pt idx="2">
                  <c:v>246</c:v>
                </c:pt>
                <c:pt idx="3">
                  <c:v>12</c:v>
                </c:pt>
                <c:pt idx="4">
                  <c:v>44</c:v>
                </c:pt>
                <c:pt idx="5">
                  <c:v>29</c:v>
                </c:pt>
                <c:pt idx="6">
                  <c:v>30</c:v>
                </c:pt>
                <c:pt idx="7">
                  <c:v>118</c:v>
                </c:pt>
                <c:pt idx="8">
                  <c:v>100</c:v>
                </c:pt>
                <c:pt idx="9">
                  <c:v>11</c:v>
                </c:pt>
                <c:pt idx="10">
                  <c:v>2</c:v>
                </c:pt>
                <c:pt idx="11">
                  <c:v>22</c:v>
                </c:pt>
                <c:pt idx="12">
                  <c:v>28</c:v>
                </c:pt>
                <c:pt idx="13">
                  <c:v>16</c:v>
                </c:pt>
                <c:pt idx="14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0C95-473D-840C-2657FB94BD8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457402208"/>
        <c:axId val="1457414176"/>
      </c:barChart>
      <c:catAx>
        <c:axId val="145740220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1457414176"/>
        <c:crosses val="autoZero"/>
        <c:auto val="1"/>
        <c:lblAlgn val="ctr"/>
        <c:lblOffset val="100"/>
        <c:noMultiLvlLbl val="0"/>
      </c:catAx>
      <c:valAx>
        <c:axId val="14574141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14574022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8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Graf!$C$28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Graf!$B$29:$B$43</c:f>
              <c:strCache>
                <c:ptCount val="15"/>
                <c:pt idx="0">
                  <c:v>Tapah</c:v>
                </c:pt>
                <c:pt idx="1">
                  <c:v>Manjung</c:v>
                </c:pt>
                <c:pt idx="2">
                  <c:v>Ipoh</c:v>
                </c:pt>
                <c:pt idx="3">
                  <c:v>Batu Gajah</c:v>
                </c:pt>
                <c:pt idx="4">
                  <c:v>Kerian</c:v>
                </c:pt>
                <c:pt idx="5">
                  <c:v>Kuala Kangsar</c:v>
                </c:pt>
                <c:pt idx="6">
                  <c:v>Sungai Siput</c:v>
                </c:pt>
                <c:pt idx="7">
                  <c:v>Taiping</c:v>
                </c:pt>
                <c:pt idx="8">
                  <c:v>Hilir Perak</c:v>
                </c:pt>
                <c:pt idx="9">
                  <c:v>Gerik</c:v>
                </c:pt>
                <c:pt idx="10">
                  <c:v>Pengkalan Hulu</c:v>
                </c:pt>
                <c:pt idx="11">
                  <c:v>Perak Tengah</c:v>
                </c:pt>
                <c:pt idx="12">
                  <c:v>Kampar</c:v>
                </c:pt>
                <c:pt idx="13">
                  <c:v>Tanjung Malim</c:v>
                </c:pt>
                <c:pt idx="14">
                  <c:v>Selama</c:v>
                </c:pt>
              </c:strCache>
            </c:strRef>
          </c:cat>
          <c:val>
            <c:numRef>
              <c:f>Graf!$C$29:$C$43</c:f>
              <c:numCache>
                <c:formatCode>_(* #,##0_);_(* \(#,##0\);_(* "-"??_);_(@_)</c:formatCode>
                <c:ptCount val="15"/>
                <c:pt idx="0">
                  <c:v>136</c:v>
                </c:pt>
                <c:pt idx="1">
                  <c:v>397</c:v>
                </c:pt>
                <c:pt idx="2">
                  <c:v>1420</c:v>
                </c:pt>
                <c:pt idx="3">
                  <c:v>80</c:v>
                </c:pt>
                <c:pt idx="4">
                  <c:v>161</c:v>
                </c:pt>
                <c:pt idx="5">
                  <c:v>95</c:v>
                </c:pt>
                <c:pt idx="6">
                  <c:v>85</c:v>
                </c:pt>
                <c:pt idx="7">
                  <c:v>501</c:v>
                </c:pt>
                <c:pt idx="8">
                  <c:v>441</c:v>
                </c:pt>
                <c:pt idx="9">
                  <c:v>66</c:v>
                </c:pt>
                <c:pt idx="10">
                  <c:v>12</c:v>
                </c:pt>
                <c:pt idx="11">
                  <c:v>98</c:v>
                </c:pt>
                <c:pt idx="12">
                  <c:v>167</c:v>
                </c:pt>
                <c:pt idx="13">
                  <c:v>117</c:v>
                </c:pt>
                <c:pt idx="14">
                  <c:v>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51-450B-8EC6-946671BEC825}"/>
            </c:ext>
          </c:extLst>
        </c:ser>
        <c:ser>
          <c:idx val="1"/>
          <c:order val="1"/>
          <c:tx>
            <c:strRef>
              <c:f>Graf!$D$28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dLbls>
            <c:dLbl>
              <c:idx val="0"/>
              <c:layout>
                <c:manualLayout>
                  <c:x val="7.3126128560724299E-2"/>
                  <c:y val="-3.224505838132849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651-450B-8EC6-946671BEC825}"/>
                </c:ext>
              </c:extLst>
            </c:dLbl>
            <c:dLbl>
              <c:idx val="1"/>
              <c:layout>
                <c:manualLayout>
                  <c:x val="0.109689192841086"/>
                  <c:y val="-1.1823051492254099E-1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651-450B-8EC6-946671BEC825}"/>
                </c:ext>
              </c:extLst>
            </c:dLbl>
            <c:dLbl>
              <c:idx val="2"/>
              <c:layout>
                <c:manualLayout>
                  <c:x val="7.31261285607242E-3"/>
                  <c:y val="-2.902055254319569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651-450B-8EC6-946671BEC825}"/>
                </c:ext>
              </c:extLst>
            </c:dLbl>
            <c:dLbl>
              <c:idx val="3"/>
              <c:layout>
                <c:manualLayout>
                  <c:x val="4.8750752373816202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651-450B-8EC6-946671BEC825}"/>
                </c:ext>
              </c:extLst>
            </c:dLbl>
            <c:dLbl>
              <c:idx val="4"/>
              <c:layout>
                <c:manualLayout>
                  <c:x val="5.8500902848579402E-2"/>
                  <c:y val="-6.449011676265829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651-450B-8EC6-946671BEC825}"/>
                </c:ext>
              </c:extLst>
            </c:dLbl>
            <c:dLbl>
              <c:idx val="5"/>
              <c:layout>
                <c:manualLayout>
                  <c:x val="4.3875677136434497E-2"/>
                  <c:y val="5.9115257461270298E-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651-450B-8EC6-946671BEC825}"/>
                </c:ext>
              </c:extLst>
            </c:dLbl>
            <c:dLbl>
              <c:idx val="6"/>
              <c:layout>
                <c:manualLayout>
                  <c:x val="5.3625827611197802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651-450B-8EC6-946671BEC825}"/>
                </c:ext>
              </c:extLst>
            </c:dLbl>
            <c:dLbl>
              <c:idx val="7"/>
              <c:layout>
                <c:manualLayout>
                  <c:x val="0.117001805697159"/>
                  <c:y val="-6.449011676265710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651-450B-8EC6-946671BEC825}"/>
                </c:ext>
              </c:extLst>
            </c:dLbl>
            <c:dLbl>
              <c:idx val="8"/>
              <c:layout>
                <c:manualLayout>
                  <c:x val="8.0438741416796605E-2"/>
                  <c:y val="-1.2898023352531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651-450B-8EC6-946671BEC825}"/>
                </c:ext>
              </c:extLst>
            </c:dLbl>
            <c:dLbl>
              <c:idx val="9"/>
              <c:layout>
                <c:manualLayout>
                  <c:x val="5.1188289992506998E-2"/>
                  <c:y val="-9.673517514398559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651-450B-8EC6-946671BEC825}"/>
                </c:ext>
              </c:extLst>
            </c:dLbl>
            <c:dLbl>
              <c:idx val="10"/>
              <c:layout>
                <c:manualLayout>
                  <c:x val="4.1438139517743701E-2"/>
                  <c:y val="-2.95576287306351E-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651-450B-8EC6-946671BEC825}"/>
                </c:ext>
              </c:extLst>
            </c:dLbl>
            <c:dLbl>
              <c:idx val="11"/>
              <c:layout>
                <c:manualLayout>
                  <c:x val="5.1188289992506901E-2"/>
                  <c:y val="3.224505838132849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2651-450B-8EC6-946671BEC825}"/>
                </c:ext>
              </c:extLst>
            </c:dLbl>
            <c:dLbl>
              <c:idx val="12"/>
              <c:layout>
                <c:manualLayout>
                  <c:x val="9.5063967128941496E-2"/>
                  <c:y val="-3.224505838132849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2651-450B-8EC6-946671BEC825}"/>
                </c:ext>
              </c:extLst>
            </c:dLbl>
            <c:dLbl>
              <c:idx val="13"/>
              <c:layout>
                <c:manualLayout>
                  <c:x val="8.7751354272869106E-2"/>
                  <c:y val="-6.449011676265710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2651-450B-8EC6-946671BEC825}"/>
                </c:ext>
              </c:extLst>
            </c:dLbl>
            <c:dLbl>
              <c:idx val="14"/>
              <c:layout>
                <c:manualLayout>
                  <c:x val="7.3126128560724202E-2"/>
                  <c:y val="-3.224505838132849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2651-450B-8EC6-946671BEC82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Graf!$B$29:$B$43</c:f>
              <c:strCache>
                <c:ptCount val="15"/>
                <c:pt idx="0">
                  <c:v>Tapah</c:v>
                </c:pt>
                <c:pt idx="1">
                  <c:v>Manjung</c:v>
                </c:pt>
                <c:pt idx="2">
                  <c:v>Ipoh</c:v>
                </c:pt>
                <c:pt idx="3">
                  <c:v>Batu Gajah</c:v>
                </c:pt>
                <c:pt idx="4">
                  <c:v>Kerian</c:v>
                </c:pt>
                <c:pt idx="5">
                  <c:v>Kuala Kangsar</c:v>
                </c:pt>
                <c:pt idx="6">
                  <c:v>Sungai Siput</c:v>
                </c:pt>
                <c:pt idx="7">
                  <c:v>Taiping</c:v>
                </c:pt>
                <c:pt idx="8">
                  <c:v>Hilir Perak</c:v>
                </c:pt>
                <c:pt idx="9">
                  <c:v>Gerik</c:v>
                </c:pt>
                <c:pt idx="10">
                  <c:v>Pengkalan Hulu</c:v>
                </c:pt>
                <c:pt idx="11">
                  <c:v>Perak Tengah</c:v>
                </c:pt>
                <c:pt idx="12">
                  <c:v>Kampar</c:v>
                </c:pt>
                <c:pt idx="13">
                  <c:v>Tanjung Malim</c:v>
                </c:pt>
                <c:pt idx="14">
                  <c:v>Selama</c:v>
                </c:pt>
              </c:strCache>
            </c:strRef>
          </c:cat>
          <c:val>
            <c:numRef>
              <c:f>Graf!$D$29:$D$43</c:f>
              <c:numCache>
                <c:formatCode>_(* #,##0_);_(* \(#,##0\);_(* "-"??_);_(@_)</c:formatCode>
                <c:ptCount val="15"/>
                <c:pt idx="0">
                  <c:v>97</c:v>
                </c:pt>
                <c:pt idx="1">
                  <c:v>283</c:v>
                </c:pt>
                <c:pt idx="2">
                  <c:v>842</c:v>
                </c:pt>
                <c:pt idx="3">
                  <c:v>65</c:v>
                </c:pt>
                <c:pt idx="4">
                  <c:v>135</c:v>
                </c:pt>
                <c:pt idx="5">
                  <c:v>70</c:v>
                </c:pt>
                <c:pt idx="6">
                  <c:v>58</c:v>
                </c:pt>
                <c:pt idx="7">
                  <c:v>362</c:v>
                </c:pt>
                <c:pt idx="8">
                  <c:v>350</c:v>
                </c:pt>
                <c:pt idx="9">
                  <c:v>59</c:v>
                </c:pt>
                <c:pt idx="10">
                  <c:v>8</c:v>
                </c:pt>
                <c:pt idx="11">
                  <c:v>82</c:v>
                </c:pt>
                <c:pt idx="12">
                  <c:v>85</c:v>
                </c:pt>
                <c:pt idx="13">
                  <c:v>79</c:v>
                </c:pt>
                <c:pt idx="14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2651-450B-8EC6-946671BEC82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457404384"/>
        <c:axId val="1457405472"/>
      </c:barChart>
      <c:catAx>
        <c:axId val="145740438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1457405472"/>
        <c:crosses val="autoZero"/>
        <c:auto val="1"/>
        <c:lblAlgn val="ctr"/>
        <c:lblOffset val="100"/>
        <c:noMultiLvlLbl val="0"/>
      </c:catAx>
      <c:valAx>
        <c:axId val="14574054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14574043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8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28575</xdr:colOff>
      <xdr:row>1</xdr:row>
      <xdr:rowOff>185736</xdr:rowOff>
    </xdr:from>
    <xdr:to>
      <xdr:col>14</xdr:col>
      <xdr:colOff>142875</xdr:colOff>
      <xdr:row>23</xdr:row>
      <xdr:rowOff>133350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609599</xdr:colOff>
      <xdr:row>27</xdr:row>
      <xdr:rowOff>4762</xdr:rowOff>
    </xdr:from>
    <xdr:to>
      <xdr:col>14</xdr:col>
      <xdr:colOff>333375</xdr:colOff>
      <xdr:row>47</xdr:row>
      <xdr:rowOff>133350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017\bps%202016\Bab%207-%20Keselamatan%20Awam_09121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%20BARU%20MASUK%2022.11.2017\JOHOR\compile\SAS%20State\compile\SAS%20State\compile\SAS%20State\Users\nurul.iman\Desktop\buku%20sas\Users\roziana\AppData\Local\Microsoft\Windows\Temporary%20Internet%20Files\Content.Outlook\OXSTD2JP\Jad.%205.10-5.11-new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tk%20email\2013\4-5%20kesihatan\Bab%204%20-%20Kesihatan%202013(TAB%204%201-4%2011)%20hantar%20DOS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Johor\Documents%20and%20Settings\rosnani\Local%20Settings\Temporary%20Internet%20Files\Content.Outlook\NRZDZE5N\Buletin%20Perangkaan%20Sosial,%20Malaysia%202013\Jadual\Jadual\Bab%207-%20Guna%20Tenaga%202013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jamilah.rahim\Local%20Settings\Temporary%20Internet%20Files\Content.Outlook\J5S9MX0N\Malaysia%20HES%202014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jamilah.rahim\Local%20Settings\Temporary%20Internet%20Files\Content.Outlook\J5S9MX0N\7.1%20&amp;%207.4_MSIA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~1.ICU\AppData\Local\Temp\Rar$DI00.384\Mastercopy%20Penerbitan%20KDNK%20Negeri%202015\Mastercopy%20Publication%20KDNK%20Negeri%202010-2014\Table%20Publication%20of%20GDP%202013p_100914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orul.aziemah\Desktop\buku%20sas\Users\roziana\AppData\Local\Microsoft\Windows\Temporary%20Internet%20Files\Content.Outlook\OXSTD2JP\Jad.%205.10-5.11-new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6.5 (bpk)"/>
      <sheetName val="7.1"/>
      <sheetName val="7.2"/>
      <sheetName val="7.3"/>
      <sheetName val="7.4"/>
      <sheetName val="7.5"/>
      <sheetName val="7.6"/>
      <sheetName val="7.7"/>
      <sheetName val="7.8"/>
      <sheetName val="7.9"/>
      <sheetName val="7.10"/>
      <sheetName val="7.11"/>
      <sheetName val="7.12"/>
      <sheetName val="7.13"/>
      <sheetName val="7.13 (2)"/>
      <sheetName val="7.14"/>
      <sheetName val="7.14 (2)"/>
      <sheetName val="7.15"/>
      <sheetName val="7.15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0Johor"/>
      <sheetName val="5.10Kedah"/>
      <sheetName val="5.10Kelantan"/>
      <sheetName val="5.10Melaka"/>
      <sheetName val="5.10N.s"/>
      <sheetName val="5.10Pahang"/>
      <sheetName val="5.10Perak"/>
      <sheetName val="5.10Perlis,P.P"/>
      <sheetName val="5.10Sabah"/>
      <sheetName val="5.10Sabah(samb)"/>
      <sheetName val="5.10Sarawak"/>
      <sheetName val="5.10Sarawak(samb)"/>
      <sheetName val="5.10Selangor"/>
      <sheetName val="5.10T'ganu"/>
      <sheetName val="5.11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5.11"/>
      <sheetName val="4.9"/>
      <sheetName val="7.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1"/>
      <sheetName val="7.2 "/>
      <sheetName val="7.3"/>
      <sheetName val="7.4"/>
      <sheetName val="7.5"/>
      <sheetName val="7.6"/>
      <sheetName val="7.7"/>
      <sheetName val="4.9"/>
      <sheetName val="4.3"/>
      <sheetName val="4.8"/>
    </sheetNames>
    <sheetDataSet>
      <sheetData sheetId="0"/>
      <sheetData sheetId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3.1 (T1) (RM)"/>
      <sheetName val="43.1 (T2) (RM)"/>
      <sheetName val="43.1 (T3) (RM)"/>
      <sheetName val="43.2 (U1) (RM)"/>
      <sheetName val="43.2 (U2) (RM)"/>
      <sheetName val="43.2 (U3) (RM)"/>
      <sheetName val="43.3 (R1) (RM)"/>
      <sheetName val="43.3 (R2) (RM)"/>
      <sheetName val="43.3 (R3) (RM)"/>
      <sheetName val="48.1 (T1) (RM)"/>
      <sheetName val="48.1 (T2) (RM)"/>
      <sheetName val="48.1 (T3) (RM)"/>
      <sheetName val="48.2 (U1) (RM)"/>
      <sheetName val="48.2 (U2) (RM)"/>
      <sheetName val="48.2 (U3) (RM)"/>
      <sheetName val="48.3 (R1) (RM)"/>
      <sheetName val="48.3 (R2) (RM)"/>
      <sheetName val="48.3 (R3) (RM)"/>
      <sheetName val="48.4 (T1) (%)"/>
      <sheetName val="48.4 (T2) (%)"/>
      <sheetName val="48.4 (T3) (%)"/>
      <sheetName val="48.5 (U1) (%)"/>
      <sheetName val="48.5 (U2) (%)"/>
      <sheetName val="48.5 (U3) (%)"/>
      <sheetName val="48.6 (R1) (%)"/>
      <sheetName val="48.6 (R2) (%)"/>
      <sheetName val="48.6 (R3) (%)"/>
      <sheetName val="Wsheet"/>
      <sheetName val="Sheet2"/>
      <sheetName val="1.1 (RM) &amp; (%)"/>
      <sheetName val="1.2 (T1) (RM) &amp; (%)"/>
      <sheetName val="1.2 (T2) (RM) &amp; (%)"/>
      <sheetName val="1.2 (T3) (RM) &amp; (%)"/>
      <sheetName val="1.3 (U1) (RM) &amp; (%)"/>
      <sheetName val="1.3 (U2) (RM) &amp; (%)"/>
      <sheetName val="1.3 (U3) (RM) &amp; (%)"/>
      <sheetName val="1.4 (R1) (RM) &amp; (%)"/>
      <sheetName val="1.4 (R2) (RM) &amp; (%)"/>
      <sheetName val="1.4 (R3) (RM) &amp; (%)"/>
      <sheetName val="4.1 T (RM)"/>
      <sheetName val="4.2 U (RM)"/>
      <sheetName val="4.3 R (RM)"/>
      <sheetName val="4.4 T (%)"/>
      <sheetName val="4.5 U (%)"/>
      <sheetName val="4.6 R (%)"/>
      <sheetName val="6.1 T (RM &amp; %)"/>
      <sheetName val="6.2 U (RM &amp; %)"/>
      <sheetName val="6.3 R (RM &amp; %)"/>
      <sheetName val="5.1 T (RM)"/>
      <sheetName val="5.2 U (RM)"/>
      <sheetName val="5.3 R (RM)"/>
      <sheetName val="5.4 T (%)"/>
      <sheetName val="5.5 U (%)"/>
      <sheetName val="5.6 R (%)"/>
      <sheetName val="3.1 T (RM)"/>
      <sheetName val="3.2 U (RM)"/>
      <sheetName val="3.3 R (RM)"/>
      <sheetName val="3.4 T (%)"/>
      <sheetName val="3.5 U (%)"/>
      <sheetName val="3.6 R (%)"/>
      <sheetName val="7.1 T (RM)"/>
      <sheetName val="7.2 U (RM)"/>
      <sheetName val="7.3 R (RM)"/>
      <sheetName val="7.4 T (%)"/>
      <sheetName val="7.5 U (%)"/>
      <sheetName val="7.6 R (%)"/>
      <sheetName val="46.1 T (RM)"/>
      <sheetName val="46.2 U (RM)"/>
      <sheetName val="46.3 R (RM)"/>
      <sheetName val="46.4 T (%)"/>
      <sheetName val="46.5 U (%)"/>
      <sheetName val="46.6 R (%)"/>
      <sheetName val="50.1 T (RM)"/>
      <sheetName val="50.2 U (RM)"/>
      <sheetName val="50.3 R (RM)"/>
      <sheetName val="50.4 T (%)"/>
      <sheetName val="50.5 U (%)"/>
      <sheetName val="50.6 R (%)"/>
      <sheetName val="2.1 T (RM)"/>
      <sheetName val="2.2 U (RM)"/>
      <sheetName val="2.3 R (RM)"/>
      <sheetName val="2.4 T (%)"/>
      <sheetName val="2.5 U (%)"/>
      <sheetName val="2.6 R (%)"/>
      <sheetName val="47.1"/>
      <sheetName val="45.1"/>
      <sheetName val="49.1"/>
      <sheetName val="1.7(ab)"/>
      <sheetName val="1.9"/>
      <sheetName val="1.15(T)"/>
      <sheetName val="1.15(U)"/>
      <sheetName val="1.15(R)"/>
      <sheetName val="1.17(T1)"/>
      <sheetName val="1.17(T2)"/>
      <sheetName val="1.17(U1)"/>
      <sheetName val="1.17(U2)"/>
      <sheetName val="1.17(R1)"/>
      <sheetName val="1.17(R2)"/>
      <sheetName val="1.10(T)"/>
      <sheetName val="1.10(U)"/>
      <sheetName val="1.10(R)"/>
      <sheetName val="7.6"/>
      <sheetName val="4.9"/>
      <sheetName val="4.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/>
      <sheetData sheetId="101" refreshError="1"/>
      <sheetData sheetId="102" refreshError="1"/>
      <sheetData sheetId="10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sheet"/>
      <sheetName val="Sheet1"/>
      <sheetName val="Sheet2"/>
      <sheetName val="4.9"/>
      <sheetName val="VA_CONSTANT"/>
    </sheetNames>
    <sheetDataSet>
      <sheetData sheetId="0" refreshError="1"/>
      <sheetData sheetId="1"/>
      <sheetData sheetId="2" refreshError="1"/>
      <sheetData sheetId="3" refreshError="1"/>
      <sheetData sheetId="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4.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0Johor"/>
      <sheetName val="5.10Kedah"/>
      <sheetName val="5.10Kelantan"/>
      <sheetName val="5.10Melaka"/>
      <sheetName val="5.10N.s"/>
      <sheetName val="5.10Pahang"/>
      <sheetName val="5.10Perak"/>
      <sheetName val="5.10Perlis,P.P"/>
      <sheetName val="5.10Sabah"/>
      <sheetName val="5.10Sabah(samb)"/>
      <sheetName val="5.10Sarawak"/>
      <sheetName val="5.10Sarawak(samb)"/>
      <sheetName val="5.10Selangor"/>
      <sheetName val="5.10T'ganu"/>
      <sheetName val="5.11"/>
      <sheetName val="Sheet1"/>
      <sheetName val="4.9"/>
      <sheetName val="Sheet2"/>
      <sheetName val="4.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78"/>
  <sheetViews>
    <sheetView view="pageBreakPreview" zoomScaleNormal="100" zoomScaleSheetLayoutView="100" workbookViewId="0">
      <selection activeCell="A4" sqref="A4"/>
    </sheetView>
  </sheetViews>
  <sheetFormatPr defaultColWidth="9.140625" defaultRowHeight="20.100000000000001" customHeight="1"/>
  <cols>
    <col min="1" max="1" width="12.7109375" style="1" customWidth="1"/>
    <col min="2" max="2" width="18.7109375" style="1" customWidth="1"/>
    <col min="3" max="3" width="18.7109375" style="271" customWidth="1"/>
    <col min="4" max="6" width="30.7109375" style="1" customWidth="1"/>
    <col min="7" max="7" width="1.28515625" style="1" customWidth="1"/>
    <col min="8" max="8" width="1.5703125" style="1" customWidth="1"/>
    <col min="9" max="9" width="9.140625" style="1" customWidth="1"/>
    <col min="10" max="10" width="1.28515625" style="1" customWidth="1"/>
    <col min="11" max="11" width="9.140625" style="1"/>
    <col min="12" max="12" width="1.5703125" style="1" customWidth="1"/>
    <col min="13" max="16384" width="9.140625" style="1"/>
  </cols>
  <sheetData>
    <row r="1" spans="1:10" ht="8.1" customHeight="1"/>
    <row r="2" spans="1:10" ht="8.1" customHeight="1"/>
    <row r="3" spans="1:10" ht="20.100000000000001" customHeight="1">
      <c r="A3" s="290" t="s">
        <v>377</v>
      </c>
      <c r="B3" s="7"/>
      <c r="D3" s="272"/>
      <c r="E3" s="272"/>
      <c r="F3" s="272"/>
      <c r="G3" s="272"/>
    </row>
    <row r="4" spans="1:10" ht="20.100000000000001" customHeight="1">
      <c r="A4" s="291" t="s">
        <v>378</v>
      </c>
      <c r="B4" s="10"/>
      <c r="D4" s="272"/>
      <c r="E4" s="272"/>
      <c r="F4" s="272"/>
      <c r="G4" s="272"/>
    </row>
    <row r="5" spans="1:10" s="4" customFormat="1" ht="8.1" customHeight="1">
      <c r="A5" s="12"/>
      <c r="B5" s="12"/>
      <c r="C5" s="304"/>
      <c r="D5" s="305"/>
      <c r="E5" s="305"/>
      <c r="F5" s="305"/>
      <c r="G5" s="14"/>
    </row>
    <row r="6" spans="1:10" ht="8.1" customHeight="1">
      <c r="A6" s="13"/>
      <c r="B6" s="13"/>
      <c r="C6" s="13"/>
      <c r="D6" s="323" t="s">
        <v>0</v>
      </c>
      <c r="E6" s="324" t="s">
        <v>1</v>
      </c>
      <c r="F6" s="323" t="s">
        <v>2</v>
      </c>
      <c r="G6" s="18"/>
      <c r="J6" s="318"/>
    </row>
    <row r="7" spans="1:10" ht="20.100000000000001" customHeight="1">
      <c r="A7" s="13" t="s">
        <v>3</v>
      </c>
      <c r="B7" s="13"/>
      <c r="C7" s="16" t="s">
        <v>4</v>
      </c>
      <c r="D7" s="323"/>
      <c r="E7" s="324"/>
      <c r="F7" s="323"/>
      <c r="G7" s="18"/>
    </row>
    <row r="8" spans="1:10" ht="20.100000000000001" customHeight="1">
      <c r="A8" s="19" t="s">
        <v>5</v>
      </c>
      <c r="B8" s="15"/>
      <c r="C8" s="232" t="s">
        <v>6</v>
      </c>
      <c r="D8" s="239" t="s">
        <v>7</v>
      </c>
      <c r="E8" s="62" t="s">
        <v>8</v>
      </c>
      <c r="F8" s="240" t="s">
        <v>9</v>
      </c>
      <c r="G8" s="18"/>
    </row>
    <row r="9" spans="1:10" ht="20.100000000000001" customHeight="1">
      <c r="A9" s="19"/>
      <c r="B9" s="15"/>
      <c r="C9" s="232"/>
      <c r="D9" s="240" t="s">
        <v>10</v>
      </c>
      <c r="E9" s="62"/>
      <c r="F9" s="240"/>
      <c r="G9" s="18"/>
    </row>
    <row r="10" spans="1:10" ht="20.100000000000001" customHeight="1">
      <c r="A10" s="19"/>
      <c r="B10" s="15"/>
      <c r="C10" s="232"/>
      <c r="D10" s="240" t="s">
        <v>11</v>
      </c>
      <c r="E10" s="62"/>
      <c r="F10" s="240"/>
      <c r="G10" s="18"/>
    </row>
    <row r="11" spans="1:10" ht="8.1" customHeight="1">
      <c r="A11" s="22"/>
      <c r="B11" s="22"/>
      <c r="C11" s="306"/>
      <c r="D11" s="307"/>
      <c r="E11" s="307"/>
      <c r="F11" s="307"/>
      <c r="G11" s="27"/>
    </row>
    <row r="12" spans="1:10" ht="8.1" customHeight="1">
      <c r="A12" s="23"/>
      <c r="B12" s="23"/>
      <c r="C12" s="264"/>
      <c r="D12" s="308"/>
      <c r="E12" s="308"/>
      <c r="F12" s="308"/>
      <c r="G12" s="23"/>
    </row>
    <row r="13" spans="1:10" ht="20.100000000000001" customHeight="1">
      <c r="A13" s="18" t="s">
        <v>12</v>
      </c>
      <c r="B13" s="309"/>
      <c r="C13" s="310">
        <v>2018</v>
      </c>
      <c r="D13" s="311">
        <f t="shared" ref="D13:F15" si="0">SUM(D17,D21,D25,D29,D33,D37,D41,D45,D49,D53,D57,D61,D65,D69,D73)</f>
        <v>15</v>
      </c>
      <c r="E13" s="311">
        <f t="shared" si="0"/>
        <v>102</v>
      </c>
      <c r="F13" s="311">
        <f t="shared" si="0"/>
        <v>57</v>
      </c>
      <c r="G13" s="312"/>
    </row>
    <row r="14" spans="1:10" ht="20.100000000000001" customHeight="1">
      <c r="A14" s="309"/>
      <c r="B14" s="309"/>
      <c r="C14" s="310">
        <v>2019</v>
      </c>
      <c r="D14" s="311">
        <f t="shared" si="0"/>
        <v>15</v>
      </c>
      <c r="E14" s="311">
        <f t="shared" si="0"/>
        <v>107</v>
      </c>
      <c r="F14" s="311">
        <f t="shared" si="0"/>
        <v>39</v>
      </c>
      <c r="G14" s="312"/>
    </row>
    <row r="15" spans="1:10" ht="20.100000000000001" customHeight="1">
      <c r="A15" s="309"/>
      <c r="B15" s="309"/>
      <c r="C15" s="310">
        <v>2020</v>
      </c>
      <c r="D15" s="311">
        <f t="shared" si="0"/>
        <v>15</v>
      </c>
      <c r="E15" s="311">
        <f t="shared" si="0"/>
        <v>107</v>
      </c>
      <c r="F15" s="311">
        <f t="shared" si="0"/>
        <v>39</v>
      </c>
      <c r="G15" s="312"/>
    </row>
    <row r="16" spans="1:10" ht="8.1" customHeight="1">
      <c r="A16" s="309"/>
      <c r="B16" s="309"/>
      <c r="C16" s="313"/>
      <c r="D16" s="272"/>
      <c r="E16" s="272"/>
      <c r="F16" s="272"/>
    </row>
    <row r="17" spans="1:6" ht="20.100000000000001" customHeight="1">
      <c r="A17" s="242" t="s">
        <v>13</v>
      </c>
      <c r="B17" s="260"/>
      <c r="C17" s="314">
        <v>2018</v>
      </c>
      <c r="D17" s="272">
        <v>1</v>
      </c>
      <c r="E17" s="272">
        <v>7</v>
      </c>
      <c r="F17" s="272">
        <v>3</v>
      </c>
    </row>
    <row r="18" spans="1:6" ht="20.100000000000001" customHeight="1">
      <c r="A18" s="89"/>
      <c r="B18" s="260"/>
      <c r="C18" s="314">
        <v>2019</v>
      </c>
      <c r="D18" s="98">
        <v>1</v>
      </c>
      <c r="E18" s="98">
        <v>7</v>
      </c>
      <c r="F18" s="98">
        <v>2</v>
      </c>
    </row>
    <row r="19" spans="1:6" ht="20.100000000000001" customHeight="1">
      <c r="A19" s="89"/>
      <c r="B19" s="260"/>
      <c r="C19" s="314">
        <v>2020</v>
      </c>
      <c r="D19" s="98">
        <v>1</v>
      </c>
      <c r="E19" s="98">
        <v>7</v>
      </c>
      <c r="F19" s="98">
        <v>2</v>
      </c>
    </row>
    <row r="20" spans="1:6" ht="8.1" customHeight="1">
      <c r="A20" s="309"/>
      <c r="B20" s="309"/>
      <c r="C20" s="313"/>
      <c r="D20" s="272"/>
      <c r="E20" s="272"/>
      <c r="F20" s="272"/>
    </row>
    <row r="21" spans="1:6" ht="20.100000000000001" customHeight="1">
      <c r="A21" s="242" t="s">
        <v>14</v>
      </c>
      <c r="B21" s="260"/>
      <c r="C21" s="314">
        <v>2018</v>
      </c>
      <c r="D21" s="272">
        <v>1</v>
      </c>
      <c r="E21" s="272">
        <v>10</v>
      </c>
      <c r="F21" s="272">
        <v>4</v>
      </c>
    </row>
    <row r="22" spans="1:6" ht="20.100000000000001" customHeight="1">
      <c r="A22" s="242"/>
      <c r="B22" s="260"/>
      <c r="C22" s="314">
        <v>2019</v>
      </c>
      <c r="D22" s="315">
        <v>1</v>
      </c>
      <c r="E22" s="105">
        <v>10</v>
      </c>
      <c r="F22" s="316">
        <v>3</v>
      </c>
    </row>
    <row r="23" spans="1:6" ht="20.100000000000001" customHeight="1">
      <c r="A23" s="242"/>
      <c r="B23" s="260"/>
      <c r="C23" s="314">
        <v>2020</v>
      </c>
      <c r="D23" s="315">
        <v>1</v>
      </c>
      <c r="E23" s="105">
        <v>10</v>
      </c>
      <c r="F23" s="316">
        <v>3</v>
      </c>
    </row>
    <row r="24" spans="1:6" ht="8.1" customHeight="1">
      <c r="A24" s="309"/>
      <c r="B24" s="309"/>
      <c r="C24" s="313"/>
      <c r="D24" s="272"/>
      <c r="E24" s="272"/>
      <c r="F24" s="272"/>
    </row>
    <row r="25" spans="1:6" ht="20.100000000000001" customHeight="1">
      <c r="A25" s="242" t="s">
        <v>15</v>
      </c>
      <c r="B25" s="260"/>
      <c r="C25" s="314">
        <v>2018</v>
      </c>
      <c r="D25" s="108">
        <v>1</v>
      </c>
      <c r="E25" s="272">
        <v>24</v>
      </c>
      <c r="F25" s="272">
        <v>3</v>
      </c>
    </row>
    <row r="26" spans="1:6" ht="20.100000000000001" customHeight="1">
      <c r="A26" s="242"/>
      <c r="B26" s="260"/>
      <c r="C26" s="314">
        <v>2019</v>
      </c>
      <c r="D26" s="315">
        <v>1</v>
      </c>
      <c r="E26" s="105">
        <v>24</v>
      </c>
      <c r="F26" s="316">
        <v>2</v>
      </c>
    </row>
    <row r="27" spans="1:6" ht="20.100000000000001" customHeight="1">
      <c r="A27" s="242"/>
      <c r="B27" s="260"/>
      <c r="C27" s="314">
        <v>2020</v>
      </c>
      <c r="D27" s="315">
        <v>1</v>
      </c>
      <c r="E27" s="105">
        <v>24</v>
      </c>
      <c r="F27" s="316">
        <v>2</v>
      </c>
    </row>
    <row r="28" spans="1:6" ht="8.1" customHeight="1">
      <c r="A28" s="309"/>
      <c r="B28" s="309"/>
      <c r="C28" s="313"/>
      <c r="D28" s="272"/>
      <c r="E28" s="272"/>
      <c r="F28" s="272"/>
    </row>
    <row r="29" spans="1:6" ht="20.100000000000001" customHeight="1">
      <c r="A29" s="242" t="s">
        <v>16</v>
      </c>
      <c r="B29" s="260"/>
      <c r="C29" s="314">
        <v>2018</v>
      </c>
      <c r="D29" s="108">
        <v>1</v>
      </c>
      <c r="E29" s="108">
        <v>3</v>
      </c>
      <c r="F29" s="108" t="s">
        <v>17</v>
      </c>
    </row>
    <row r="30" spans="1:6" ht="20.100000000000001" customHeight="1">
      <c r="A30" s="89"/>
      <c r="B30" s="260"/>
      <c r="C30" s="314">
        <v>2019</v>
      </c>
      <c r="D30" s="315">
        <v>1</v>
      </c>
      <c r="E30" s="105">
        <v>4</v>
      </c>
      <c r="F30" s="316" t="s">
        <v>17</v>
      </c>
    </row>
    <row r="31" spans="1:6" ht="20.100000000000001" customHeight="1">
      <c r="A31" s="89"/>
      <c r="B31" s="260"/>
      <c r="C31" s="314">
        <v>2020</v>
      </c>
      <c r="D31" s="315">
        <v>1</v>
      </c>
      <c r="E31" s="105">
        <v>4</v>
      </c>
      <c r="F31" s="316" t="s">
        <v>17</v>
      </c>
    </row>
    <row r="32" spans="1:6" ht="8.1" customHeight="1">
      <c r="A32" s="309"/>
      <c r="B32" s="309"/>
      <c r="C32" s="313"/>
      <c r="D32" s="272"/>
      <c r="E32" s="272"/>
      <c r="F32" s="272"/>
    </row>
    <row r="33" spans="1:6" ht="20.100000000000001" customHeight="1">
      <c r="A33" s="242" t="s">
        <v>18</v>
      </c>
      <c r="B33" s="260"/>
      <c r="C33" s="314">
        <v>2018</v>
      </c>
      <c r="D33" s="272">
        <v>1</v>
      </c>
      <c r="E33" s="272">
        <v>6</v>
      </c>
      <c r="F33" s="272">
        <v>5</v>
      </c>
    </row>
    <row r="34" spans="1:6" ht="20.100000000000001" customHeight="1">
      <c r="A34" s="36"/>
      <c r="B34" s="260"/>
      <c r="C34" s="314">
        <v>2019</v>
      </c>
      <c r="D34" s="315">
        <v>1</v>
      </c>
      <c r="E34" s="105">
        <v>6</v>
      </c>
      <c r="F34" s="316">
        <v>5</v>
      </c>
    </row>
    <row r="35" spans="1:6" ht="20.100000000000001" customHeight="1">
      <c r="A35" s="36"/>
      <c r="B35" s="260"/>
      <c r="C35" s="314">
        <v>2020</v>
      </c>
      <c r="D35" s="315">
        <v>1</v>
      </c>
      <c r="E35" s="105">
        <v>6</v>
      </c>
      <c r="F35" s="316">
        <v>5</v>
      </c>
    </row>
    <row r="36" spans="1:6" ht="8.1" customHeight="1">
      <c r="A36" s="309"/>
      <c r="B36" s="309"/>
      <c r="C36" s="313"/>
      <c r="D36" s="272"/>
      <c r="E36" s="272"/>
      <c r="F36" s="272"/>
    </row>
    <row r="37" spans="1:6" ht="20.100000000000001" customHeight="1">
      <c r="A37" s="259" t="s">
        <v>19</v>
      </c>
      <c r="B37" s="260"/>
      <c r="C37" s="314">
        <v>2018</v>
      </c>
      <c r="D37" s="272">
        <v>1</v>
      </c>
      <c r="E37" s="272">
        <v>4</v>
      </c>
      <c r="F37" s="272">
        <v>4</v>
      </c>
    </row>
    <row r="38" spans="1:6" ht="20.100000000000001" customHeight="1">
      <c r="A38" s="36"/>
      <c r="B38" s="260"/>
      <c r="C38" s="314">
        <v>2019</v>
      </c>
      <c r="D38" s="315">
        <v>1</v>
      </c>
      <c r="E38" s="105">
        <v>4</v>
      </c>
      <c r="F38" s="316">
        <v>3</v>
      </c>
    </row>
    <row r="39" spans="1:6" ht="20.100000000000001" customHeight="1">
      <c r="A39" s="36"/>
      <c r="B39" s="260"/>
      <c r="C39" s="314">
        <v>2020</v>
      </c>
      <c r="D39" s="315">
        <v>1</v>
      </c>
      <c r="E39" s="105">
        <v>4</v>
      </c>
      <c r="F39" s="316">
        <v>3</v>
      </c>
    </row>
    <row r="40" spans="1:6" ht="8.1" customHeight="1">
      <c r="A40" s="36"/>
      <c r="B40" s="260"/>
      <c r="C40" s="313"/>
      <c r="D40" s="272"/>
      <c r="E40" s="272"/>
      <c r="F40" s="272"/>
    </row>
    <row r="41" spans="1:6" ht="20.100000000000001" customHeight="1">
      <c r="A41" s="259" t="s">
        <v>20</v>
      </c>
      <c r="B41" s="260"/>
      <c r="C41" s="314">
        <v>2018</v>
      </c>
      <c r="D41" s="272">
        <v>1</v>
      </c>
      <c r="E41" s="272">
        <v>5</v>
      </c>
      <c r="F41" s="272">
        <v>2</v>
      </c>
    </row>
    <row r="42" spans="1:6" ht="20.100000000000001" customHeight="1">
      <c r="A42" s="36"/>
      <c r="B42" s="260"/>
      <c r="C42" s="314">
        <v>2019</v>
      </c>
      <c r="D42" s="315">
        <v>1</v>
      </c>
      <c r="E42" s="105">
        <v>5</v>
      </c>
      <c r="F42" s="316">
        <v>1</v>
      </c>
    </row>
    <row r="43" spans="1:6" ht="20.100000000000001" customHeight="1">
      <c r="A43" s="36"/>
      <c r="B43" s="260"/>
      <c r="C43" s="314">
        <v>2020</v>
      </c>
      <c r="D43" s="315">
        <v>1</v>
      </c>
      <c r="E43" s="105">
        <v>5</v>
      </c>
      <c r="F43" s="316">
        <v>1</v>
      </c>
    </row>
    <row r="44" spans="1:6" ht="8.1" customHeight="1">
      <c r="A44" s="309"/>
      <c r="B44" s="309"/>
      <c r="C44" s="313"/>
      <c r="D44" s="272"/>
      <c r="E44" s="272"/>
      <c r="F44" s="272"/>
    </row>
    <row r="45" spans="1:6" ht="20.100000000000001" customHeight="1">
      <c r="A45" s="242" t="s">
        <v>21</v>
      </c>
      <c r="B45" s="260"/>
      <c r="C45" s="314">
        <v>2018</v>
      </c>
      <c r="D45" s="272">
        <v>1</v>
      </c>
      <c r="E45" s="272">
        <v>11</v>
      </c>
      <c r="F45" s="272">
        <v>10</v>
      </c>
    </row>
    <row r="46" spans="1:6" ht="20.100000000000001" customHeight="1">
      <c r="A46" s="89"/>
      <c r="B46" s="260"/>
      <c r="C46" s="314">
        <v>2019</v>
      </c>
      <c r="D46" s="315">
        <v>1</v>
      </c>
      <c r="E46" s="105">
        <v>11</v>
      </c>
      <c r="F46" s="316">
        <v>5</v>
      </c>
    </row>
    <row r="47" spans="1:6" ht="20.100000000000001" customHeight="1">
      <c r="A47" s="89"/>
      <c r="B47" s="260"/>
      <c r="C47" s="314">
        <v>2020</v>
      </c>
      <c r="D47" s="315">
        <v>1</v>
      </c>
      <c r="E47" s="105">
        <v>11</v>
      </c>
      <c r="F47" s="316">
        <v>5</v>
      </c>
    </row>
    <row r="48" spans="1:6" ht="8.1" customHeight="1">
      <c r="A48" s="309"/>
      <c r="B48" s="309"/>
      <c r="C48" s="313"/>
      <c r="D48" s="272"/>
      <c r="E48" s="272"/>
      <c r="F48" s="272"/>
    </row>
    <row r="49" spans="1:6" ht="20.100000000000001" customHeight="1">
      <c r="A49" s="242" t="s">
        <v>22</v>
      </c>
      <c r="B49" s="260"/>
      <c r="C49" s="314">
        <v>2018</v>
      </c>
      <c r="D49" s="108">
        <v>1</v>
      </c>
      <c r="E49" s="108">
        <v>4</v>
      </c>
      <c r="F49" s="108">
        <v>2</v>
      </c>
    </row>
    <row r="50" spans="1:6" ht="20.100000000000001" customHeight="1">
      <c r="A50" s="89"/>
      <c r="B50" s="260"/>
      <c r="C50" s="314">
        <v>2019</v>
      </c>
      <c r="D50" s="315">
        <v>1</v>
      </c>
      <c r="E50" s="105">
        <v>8</v>
      </c>
      <c r="F50" s="316">
        <v>3</v>
      </c>
    </row>
    <row r="51" spans="1:6" ht="20.100000000000001" customHeight="1">
      <c r="A51" s="89"/>
      <c r="B51" s="260"/>
      <c r="C51" s="314">
        <v>2020</v>
      </c>
      <c r="D51" s="315">
        <v>1</v>
      </c>
      <c r="E51" s="105">
        <v>8</v>
      </c>
      <c r="F51" s="316">
        <v>3</v>
      </c>
    </row>
    <row r="52" spans="1:6" ht="8.1" customHeight="1">
      <c r="A52" s="309"/>
      <c r="B52" s="309"/>
      <c r="C52" s="313"/>
      <c r="D52" s="272"/>
      <c r="E52" s="272"/>
      <c r="F52" s="272"/>
    </row>
    <row r="53" spans="1:6" ht="20.100000000000001" customHeight="1">
      <c r="A53" s="36" t="s">
        <v>23</v>
      </c>
      <c r="B53" s="260"/>
      <c r="C53" s="314">
        <v>2018</v>
      </c>
      <c r="D53" s="317">
        <v>1</v>
      </c>
      <c r="E53" s="317">
        <v>5</v>
      </c>
      <c r="F53" s="317">
        <v>5</v>
      </c>
    </row>
    <row r="54" spans="1:6" ht="20.100000000000001" customHeight="1">
      <c r="A54" s="36"/>
      <c r="B54" s="260"/>
      <c r="C54" s="314">
        <v>2019</v>
      </c>
      <c r="D54" s="315">
        <v>1</v>
      </c>
      <c r="E54" s="105">
        <v>5</v>
      </c>
      <c r="F54" s="316">
        <v>5</v>
      </c>
    </row>
    <row r="55" spans="1:6" ht="20.100000000000001" customHeight="1">
      <c r="A55" s="36"/>
      <c r="B55" s="260"/>
      <c r="C55" s="314">
        <v>2020</v>
      </c>
      <c r="D55" s="315">
        <v>1</v>
      </c>
      <c r="E55" s="105">
        <v>5</v>
      </c>
      <c r="F55" s="316">
        <v>5</v>
      </c>
    </row>
    <row r="56" spans="1:6" ht="8.1" customHeight="1">
      <c r="A56" s="36"/>
      <c r="B56" s="260"/>
      <c r="C56" s="313"/>
      <c r="D56" s="272"/>
      <c r="E56" s="272"/>
      <c r="F56" s="272"/>
    </row>
    <row r="57" spans="1:6" ht="20.100000000000001" customHeight="1">
      <c r="A57" s="259" t="s">
        <v>24</v>
      </c>
      <c r="B57" s="260"/>
      <c r="C57" s="314">
        <v>2018</v>
      </c>
      <c r="D57" s="272">
        <v>1</v>
      </c>
      <c r="E57" s="272">
        <v>3</v>
      </c>
      <c r="F57" s="272">
        <v>2</v>
      </c>
    </row>
    <row r="58" spans="1:6" ht="20.100000000000001" customHeight="1">
      <c r="A58" s="36"/>
      <c r="B58" s="260"/>
      <c r="C58" s="314">
        <v>2019</v>
      </c>
      <c r="D58" s="315">
        <v>1</v>
      </c>
      <c r="E58" s="105">
        <v>3</v>
      </c>
      <c r="F58" s="316">
        <v>2</v>
      </c>
    </row>
    <row r="59" spans="1:6" ht="20.100000000000001" customHeight="1">
      <c r="A59" s="36"/>
      <c r="B59" s="260"/>
      <c r="C59" s="314">
        <v>2020</v>
      </c>
      <c r="D59" s="315">
        <v>1</v>
      </c>
      <c r="E59" s="105">
        <v>3</v>
      </c>
      <c r="F59" s="316">
        <v>2</v>
      </c>
    </row>
    <row r="60" spans="1:6" ht="8.1" customHeight="1">
      <c r="A60" s="309"/>
      <c r="B60" s="309"/>
      <c r="C60" s="313"/>
      <c r="D60" s="272"/>
      <c r="E60" s="272"/>
      <c r="F60" s="272"/>
    </row>
    <row r="61" spans="1:6" ht="20.100000000000001" customHeight="1">
      <c r="A61" s="242" t="s">
        <v>25</v>
      </c>
      <c r="B61" s="260"/>
      <c r="C61" s="314">
        <v>2018</v>
      </c>
      <c r="D61" s="108">
        <v>1</v>
      </c>
      <c r="E61" s="317">
        <v>5</v>
      </c>
      <c r="F61" s="317">
        <v>7</v>
      </c>
    </row>
    <row r="62" spans="1:6" ht="20.100000000000001" customHeight="1">
      <c r="A62" s="36"/>
      <c r="B62" s="260"/>
      <c r="C62" s="314">
        <v>2019</v>
      </c>
      <c r="D62" s="315">
        <v>1</v>
      </c>
      <c r="E62" s="105">
        <v>5</v>
      </c>
      <c r="F62" s="316">
        <v>3</v>
      </c>
    </row>
    <row r="63" spans="1:6" ht="20.100000000000001" customHeight="1">
      <c r="A63" s="36"/>
      <c r="B63" s="260"/>
      <c r="C63" s="314">
        <v>2020</v>
      </c>
      <c r="D63" s="315">
        <v>1</v>
      </c>
      <c r="E63" s="105">
        <v>5</v>
      </c>
      <c r="F63" s="316">
        <v>3</v>
      </c>
    </row>
    <row r="64" spans="1:6" ht="8.1" customHeight="1">
      <c r="A64" s="309"/>
      <c r="B64" s="309"/>
      <c r="C64" s="313"/>
      <c r="D64" s="272"/>
      <c r="E64" s="272"/>
      <c r="F64" s="272"/>
    </row>
    <row r="65" spans="1:7" ht="20.100000000000001" customHeight="1">
      <c r="A65" s="242" t="s">
        <v>26</v>
      </c>
      <c r="B65" s="260"/>
      <c r="C65" s="314">
        <v>2018</v>
      </c>
      <c r="D65" s="108">
        <v>1</v>
      </c>
      <c r="E65" s="108">
        <v>7</v>
      </c>
      <c r="F65" s="108">
        <v>2</v>
      </c>
    </row>
    <row r="66" spans="1:7" ht="20.100000000000001" customHeight="1">
      <c r="A66" s="89"/>
      <c r="B66" s="260"/>
      <c r="C66" s="314">
        <v>2019</v>
      </c>
      <c r="D66" s="315">
        <v>1</v>
      </c>
      <c r="E66" s="105">
        <v>7</v>
      </c>
      <c r="F66" s="316">
        <v>3</v>
      </c>
    </row>
    <row r="67" spans="1:7" ht="20.100000000000001" customHeight="1">
      <c r="A67" s="89"/>
      <c r="B67" s="260"/>
      <c r="C67" s="314">
        <v>2020</v>
      </c>
      <c r="D67" s="315">
        <v>1</v>
      </c>
      <c r="E67" s="105">
        <v>7</v>
      </c>
      <c r="F67" s="316">
        <v>3</v>
      </c>
    </row>
    <row r="68" spans="1:7" ht="8.1" customHeight="1">
      <c r="A68" s="309"/>
      <c r="B68" s="309"/>
      <c r="C68" s="313"/>
      <c r="D68" s="272"/>
      <c r="E68" s="272"/>
      <c r="F68" s="272"/>
    </row>
    <row r="69" spans="1:7" ht="20.100000000000001" customHeight="1">
      <c r="A69" s="242" t="s">
        <v>27</v>
      </c>
      <c r="B69" s="260"/>
      <c r="C69" s="314">
        <v>2018</v>
      </c>
      <c r="D69" s="108">
        <v>1</v>
      </c>
      <c r="E69" s="108">
        <v>5</v>
      </c>
      <c r="F69" s="108">
        <v>4</v>
      </c>
    </row>
    <row r="70" spans="1:7" ht="20.100000000000001" customHeight="1">
      <c r="A70" s="242"/>
      <c r="B70" s="260"/>
      <c r="C70" s="314">
        <v>2019</v>
      </c>
      <c r="D70" s="315">
        <v>1</v>
      </c>
      <c r="E70" s="105">
        <v>5</v>
      </c>
      <c r="F70" s="316">
        <v>2</v>
      </c>
    </row>
    <row r="71" spans="1:7" ht="20.100000000000001" customHeight="1">
      <c r="A71" s="242"/>
      <c r="B71" s="260"/>
      <c r="C71" s="314">
        <v>2020</v>
      </c>
      <c r="D71" s="315">
        <v>1</v>
      </c>
      <c r="E71" s="105">
        <v>5</v>
      </c>
      <c r="F71" s="316">
        <v>2</v>
      </c>
    </row>
    <row r="72" spans="1:7" ht="8.1" customHeight="1">
      <c r="A72" s="242"/>
      <c r="B72" s="260"/>
      <c r="C72" s="1"/>
      <c r="D72" s="108"/>
      <c r="E72" s="108"/>
      <c r="F72" s="108"/>
    </row>
    <row r="73" spans="1:7" ht="20.100000000000001" customHeight="1">
      <c r="A73" s="242" t="s">
        <v>28</v>
      </c>
      <c r="B73" s="260"/>
      <c r="C73" s="314">
        <v>2018</v>
      </c>
      <c r="D73" s="272">
        <v>1</v>
      </c>
      <c r="E73" s="272">
        <v>3</v>
      </c>
      <c r="F73" s="272">
        <v>4</v>
      </c>
    </row>
    <row r="74" spans="1:7" ht="20.100000000000001" customHeight="1">
      <c r="A74" s="242"/>
      <c r="B74" s="260"/>
      <c r="C74" s="314">
        <v>2019</v>
      </c>
      <c r="D74" s="315">
        <v>1</v>
      </c>
      <c r="E74" s="105">
        <v>3</v>
      </c>
      <c r="F74" s="316" t="s">
        <v>17</v>
      </c>
    </row>
    <row r="75" spans="1:7" ht="20.100000000000001" customHeight="1">
      <c r="A75" s="242"/>
      <c r="B75" s="260"/>
      <c r="C75" s="314">
        <v>2020</v>
      </c>
      <c r="D75" s="315">
        <v>1</v>
      </c>
      <c r="E75" s="105">
        <v>3</v>
      </c>
      <c r="F75" s="316" t="s">
        <v>17</v>
      </c>
    </row>
    <row r="76" spans="1:7" ht="8.1" customHeight="1">
      <c r="A76" s="45"/>
      <c r="B76" s="319"/>
      <c r="C76" s="320"/>
      <c r="D76" s="321"/>
      <c r="E76" s="321"/>
      <c r="F76" s="321"/>
      <c r="G76" s="44"/>
    </row>
    <row r="77" spans="1:7" ht="20.100000000000001" customHeight="1">
      <c r="A77" s="285"/>
      <c r="B77" s="44"/>
      <c r="C77" s="286"/>
      <c r="D77" s="287"/>
      <c r="E77" s="287"/>
      <c r="F77" s="272"/>
      <c r="G77" s="46" t="s">
        <v>29</v>
      </c>
    </row>
    <row r="78" spans="1:7" s="303" customFormat="1" ht="20.100000000000001" customHeight="1">
      <c r="A78" s="288"/>
      <c r="B78" s="288"/>
      <c r="C78" s="289"/>
      <c r="D78" s="245"/>
      <c r="E78" s="235"/>
      <c r="F78" s="272"/>
      <c r="G78" s="48" t="s">
        <v>30</v>
      </c>
    </row>
  </sheetData>
  <mergeCells count="3">
    <mergeCell ref="D6:D7"/>
    <mergeCell ref="E6:E7"/>
    <mergeCell ref="F6:F7"/>
  </mergeCells>
  <printOptions horizontalCentered="1"/>
  <pageMargins left="0.55000000000000004" right="0.55000000000000004" top="0.55000000000000004" bottom="0.55000000000000004" header="0.55000000000000004" footer="0.55000000000000004"/>
  <pageSetup paperSize="9" scale="6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J70"/>
  <sheetViews>
    <sheetView view="pageBreakPreview" topLeftCell="A3" zoomScaleNormal="100" zoomScaleSheetLayoutView="100" workbookViewId="0">
      <selection activeCell="A4" sqref="A4"/>
    </sheetView>
  </sheetViews>
  <sheetFormatPr defaultColWidth="9" defaultRowHeight="20.100000000000001" customHeight="1"/>
  <cols>
    <col min="1" max="3" width="12.7109375" style="1" customWidth="1"/>
    <col min="4" max="9" width="14.7109375" style="1" customWidth="1"/>
    <col min="10" max="10" width="1.7109375" style="1" customWidth="1"/>
    <col min="11" max="16384" width="9" style="1"/>
  </cols>
  <sheetData>
    <row r="1" spans="1:10" ht="8.1" customHeight="1">
      <c r="A1" s="11"/>
      <c r="B1" s="11"/>
      <c r="C1" s="110"/>
      <c r="D1" s="11"/>
      <c r="E1" s="11"/>
      <c r="F1" s="11"/>
      <c r="G1" s="11"/>
      <c r="H1" s="11"/>
      <c r="I1" s="11"/>
      <c r="J1" s="11"/>
    </row>
    <row r="2" spans="1:10" ht="8.1" customHeight="1">
      <c r="A2" s="11"/>
      <c r="B2" s="11"/>
      <c r="C2" s="110"/>
      <c r="D2" s="11"/>
      <c r="E2" s="11"/>
      <c r="F2" s="11"/>
      <c r="G2" s="11"/>
      <c r="H2" s="11"/>
      <c r="I2" s="11"/>
      <c r="J2" s="11"/>
    </row>
    <row r="3" spans="1:10" ht="20.100000000000001" customHeight="1">
      <c r="A3" s="111" t="s">
        <v>391</v>
      </c>
      <c r="B3" s="111"/>
      <c r="C3" s="112"/>
      <c r="D3" s="11"/>
      <c r="E3" s="11"/>
      <c r="F3" s="11"/>
      <c r="G3" s="11"/>
      <c r="H3" s="11"/>
      <c r="I3" s="11"/>
      <c r="J3" s="11"/>
    </row>
    <row r="4" spans="1:10" ht="20.100000000000001" customHeight="1">
      <c r="A4" s="113" t="s">
        <v>392</v>
      </c>
      <c r="B4" s="113"/>
      <c r="C4" s="114"/>
      <c r="D4" s="11"/>
      <c r="E4" s="11"/>
      <c r="F4" s="11"/>
      <c r="G4" s="11"/>
      <c r="H4" s="11"/>
      <c r="I4" s="11"/>
      <c r="J4" s="11"/>
    </row>
    <row r="5" spans="1:10" ht="8.1" customHeight="1">
      <c r="A5" s="12"/>
      <c r="B5" s="12"/>
      <c r="C5" s="12"/>
      <c r="D5" s="12"/>
      <c r="E5" s="12"/>
      <c r="F5" s="12"/>
      <c r="G5" s="12"/>
      <c r="H5" s="12"/>
      <c r="I5" s="12"/>
      <c r="J5" s="14"/>
    </row>
    <row r="6" spans="1:10" ht="8.1" customHeight="1">
      <c r="A6" s="13"/>
      <c r="B6" s="13"/>
      <c r="C6" s="13"/>
      <c r="D6" s="13"/>
      <c r="E6" s="13"/>
      <c r="F6" s="13"/>
      <c r="G6" s="13"/>
      <c r="H6" s="13"/>
      <c r="I6" s="13"/>
      <c r="J6" s="18"/>
    </row>
    <row r="7" spans="1:10" ht="20.100000000000001" customHeight="1">
      <c r="A7" s="115" t="s">
        <v>79</v>
      </c>
      <c r="B7" s="116"/>
      <c r="C7" s="117" t="s">
        <v>4</v>
      </c>
      <c r="D7" s="118" t="s">
        <v>149</v>
      </c>
      <c r="E7" s="118" t="s">
        <v>150</v>
      </c>
      <c r="F7" s="118" t="s">
        <v>151</v>
      </c>
      <c r="G7" s="118" t="s">
        <v>152</v>
      </c>
      <c r="H7" s="118" t="s">
        <v>153</v>
      </c>
      <c r="I7" s="118" t="s">
        <v>154</v>
      </c>
      <c r="J7" s="18"/>
    </row>
    <row r="8" spans="1:10" ht="20.100000000000001" customHeight="1">
      <c r="A8" s="119" t="s">
        <v>82</v>
      </c>
      <c r="B8" s="120"/>
      <c r="C8" s="121" t="s">
        <v>6</v>
      </c>
      <c r="D8" s="118" t="s">
        <v>155</v>
      </c>
      <c r="E8" s="124" t="s">
        <v>156</v>
      </c>
      <c r="F8" s="118" t="s">
        <v>157</v>
      </c>
      <c r="G8" s="124" t="s">
        <v>158</v>
      </c>
      <c r="H8" s="124" t="s">
        <v>159</v>
      </c>
      <c r="I8" s="124" t="s">
        <v>160</v>
      </c>
      <c r="J8" s="18"/>
    </row>
    <row r="9" spans="1:10" ht="20.100000000000001" customHeight="1">
      <c r="A9" s="122"/>
      <c r="B9" s="122"/>
      <c r="C9" s="123"/>
      <c r="D9" s="124" t="s">
        <v>161</v>
      </c>
      <c r="E9" s="124"/>
      <c r="F9" s="124" t="s">
        <v>162</v>
      </c>
      <c r="G9" s="118"/>
      <c r="H9" s="124"/>
      <c r="I9" s="155"/>
      <c r="J9" s="18"/>
    </row>
    <row r="10" spans="1:10" ht="20.100000000000001" customHeight="1">
      <c r="A10" s="122"/>
      <c r="B10" s="122"/>
      <c r="C10" s="123"/>
      <c r="D10" s="124" t="s">
        <v>163</v>
      </c>
      <c r="E10" s="124"/>
      <c r="F10" s="124" t="s">
        <v>164</v>
      </c>
      <c r="G10" s="118"/>
      <c r="H10" s="124"/>
      <c r="I10" s="155"/>
      <c r="J10" s="18"/>
    </row>
    <row r="11" spans="1:10" ht="8.1" customHeight="1">
      <c r="A11" s="22"/>
      <c r="B11" s="22"/>
      <c r="C11" s="22"/>
      <c r="D11" s="22"/>
      <c r="E11" s="22"/>
      <c r="F11" s="22"/>
      <c r="G11" s="22"/>
      <c r="H11" s="22"/>
      <c r="I11" s="22"/>
      <c r="J11" s="27"/>
    </row>
    <row r="12" spans="1:10" ht="8.1" customHeight="1">
      <c r="A12" s="23"/>
      <c r="B12" s="23"/>
      <c r="C12" s="23"/>
      <c r="D12" s="23"/>
      <c r="E12" s="23"/>
      <c r="F12" s="23"/>
      <c r="G12" s="23"/>
      <c r="H12" s="23"/>
      <c r="I12" s="23"/>
      <c r="J12" s="23"/>
    </row>
    <row r="13" spans="1:10" ht="20.100000000000001" customHeight="1">
      <c r="A13" s="162" t="s">
        <v>12</v>
      </c>
      <c r="B13" s="127"/>
      <c r="C13" s="128">
        <v>2018</v>
      </c>
      <c r="D13" s="163">
        <f t="shared" ref="D13:I15" si="0">SUM(D17,D21,D25,D29,D33,D37,D41,D45,D49,D53,D57,D61,D65)</f>
        <v>53</v>
      </c>
      <c r="E13" s="163">
        <f t="shared" si="0"/>
        <v>107</v>
      </c>
      <c r="F13" s="163">
        <f t="shared" si="0"/>
        <v>1344</v>
      </c>
      <c r="G13" s="163">
        <f t="shared" si="0"/>
        <v>367</v>
      </c>
      <c r="H13" s="163">
        <f t="shared" si="0"/>
        <v>4</v>
      </c>
      <c r="I13" s="163">
        <f t="shared" si="0"/>
        <v>916</v>
      </c>
      <c r="J13" s="165"/>
    </row>
    <row r="14" spans="1:10" ht="20.100000000000001" customHeight="1">
      <c r="A14" s="162"/>
      <c r="B14" s="127"/>
      <c r="C14" s="128">
        <v>2019</v>
      </c>
      <c r="D14" s="163">
        <f t="shared" si="0"/>
        <v>95</v>
      </c>
      <c r="E14" s="163">
        <f t="shared" si="0"/>
        <v>178</v>
      </c>
      <c r="F14" s="163">
        <f t="shared" si="0"/>
        <v>1776</v>
      </c>
      <c r="G14" s="163">
        <f t="shared" si="0"/>
        <v>404</v>
      </c>
      <c r="H14" s="163">
        <f t="shared" si="0"/>
        <v>15</v>
      </c>
      <c r="I14" s="163">
        <f t="shared" si="0"/>
        <v>1093</v>
      </c>
      <c r="J14" s="165"/>
    </row>
    <row r="15" spans="1:10" ht="20.100000000000001" customHeight="1">
      <c r="A15" s="162"/>
      <c r="B15" s="127"/>
      <c r="C15" s="128">
        <v>2020</v>
      </c>
      <c r="D15" s="163">
        <f t="shared" si="0"/>
        <v>55</v>
      </c>
      <c r="E15" s="163">
        <f t="shared" si="0"/>
        <v>79</v>
      </c>
      <c r="F15" s="163">
        <f t="shared" si="0"/>
        <v>1179</v>
      </c>
      <c r="G15" s="163">
        <f t="shared" si="0"/>
        <v>309</v>
      </c>
      <c r="H15" s="163">
        <f t="shared" si="0"/>
        <v>8</v>
      </c>
      <c r="I15" s="163">
        <f t="shared" si="0"/>
        <v>1040</v>
      </c>
      <c r="J15" s="165"/>
    </row>
    <row r="16" spans="1:10" ht="8.1" customHeight="1">
      <c r="A16" s="164"/>
      <c r="B16" s="127"/>
      <c r="C16" s="128"/>
      <c r="D16" s="132"/>
      <c r="E16" s="133"/>
      <c r="F16" s="133"/>
      <c r="G16" s="133"/>
      <c r="H16" s="133"/>
      <c r="I16" s="133"/>
      <c r="J16" s="165"/>
    </row>
    <row r="17" spans="1:10" ht="20.100000000000001" customHeight="1">
      <c r="A17" s="164" t="s">
        <v>108</v>
      </c>
      <c r="B17" s="134"/>
      <c r="C17" s="135">
        <v>2018</v>
      </c>
      <c r="D17" s="139">
        <v>3</v>
      </c>
      <c r="E17" s="39">
        <v>9</v>
      </c>
      <c r="F17" s="39">
        <v>125</v>
      </c>
      <c r="G17" s="39">
        <v>16</v>
      </c>
      <c r="H17" s="108" t="s">
        <v>17</v>
      </c>
      <c r="I17" s="39">
        <v>37</v>
      </c>
      <c r="J17" s="145"/>
    </row>
    <row r="18" spans="1:10" ht="20.100000000000001" customHeight="1">
      <c r="A18" s="164"/>
      <c r="B18" s="134"/>
      <c r="C18" s="135">
        <v>2019</v>
      </c>
      <c r="D18" s="137">
        <v>7</v>
      </c>
      <c r="E18" s="137">
        <v>10</v>
      </c>
      <c r="F18" s="137">
        <v>101</v>
      </c>
      <c r="G18" s="137">
        <v>20</v>
      </c>
      <c r="H18" s="136">
        <v>2</v>
      </c>
      <c r="I18" s="137">
        <v>61</v>
      </c>
      <c r="J18" s="145"/>
    </row>
    <row r="19" spans="1:10" ht="20.100000000000001" customHeight="1">
      <c r="A19" s="164"/>
      <c r="B19" s="134"/>
      <c r="C19" s="135">
        <v>2020</v>
      </c>
      <c r="D19" s="136">
        <v>3</v>
      </c>
      <c r="E19" s="139">
        <v>2</v>
      </c>
      <c r="F19" s="139">
        <v>60</v>
      </c>
      <c r="G19" s="139">
        <v>11</v>
      </c>
      <c r="H19" s="136" t="s">
        <v>17</v>
      </c>
      <c r="I19" s="139">
        <v>48</v>
      </c>
      <c r="J19" s="145"/>
    </row>
    <row r="20" spans="1:10" ht="8.1" customHeight="1">
      <c r="A20" s="164"/>
      <c r="B20" s="134"/>
      <c r="C20" s="128"/>
      <c r="D20" s="139"/>
      <c r="E20" s="139"/>
      <c r="F20" s="139"/>
      <c r="G20" s="139"/>
      <c r="H20" s="139"/>
      <c r="I20" s="139"/>
      <c r="J20" s="145"/>
    </row>
    <row r="21" spans="1:10" ht="20.100000000000001" customHeight="1">
      <c r="A21" s="164" t="s">
        <v>14</v>
      </c>
      <c r="B21" s="134"/>
      <c r="C21" s="135">
        <v>2018</v>
      </c>
      <c r="D21" s="139">
        <v>11</v>
      </c>
      <c r="E21" s="143">
        <v>26</v>
      </c>
      <c r="F21" s="143">
        <v>306</v>
      </c>
      <c r="G21" s="143">
        <v>56</v>
      </c>
      <c r="H21" s="143">
        <v>1</v>
      </c>
      <c r="I21" s="143">
        <v>113</v>
      </c>
      <c r="J21" s="145"/>
    </row>
    <row r="22" spans="1:10" ht="20.100000000000001" customHeight="1">
      <c r="A22" s="164"/>
      <c r="B22" s="134"/>
      <c r="C22" s="135">
        <v>2019</v>
      </c>
      <c r="D22" s="136">
        <v>25</v>
      </c>
      <c r="E22" s="136">
        <v>41</v>
      </c>
      <c r="F22" s="136">
        <v>406</v>
      </c>
      <c r="G22" s="136">
        <v>42</v>
      </c>
      <c r="H22" s="136">
        <v>3</v>
      </c>
      <c r="I22" s="136">
        <v>159</v>
      </c>
      <c r="J22" s="145"/>
    </row>
    <row r="23" spans="1:10" ht="20.100000000000001" customHeight="1">
      <c r="A23" s="164"/>
      <c r="B23" s="134"/>
      <c r="C23" s="135">
        <v>2020</v>
      </c>
      <c r="D23" s="136">
        <v>8</v>
      </c>
      <c r="E23" s="136">
        <v>16</v>
      </c>
      <c r="F23" s="137">
        <v>238</v>
      </c>
      <c r="G23" s="137">
        <v>31</v>
      </c>
      <c r="H23" s="136">
        <v>1</v>
      </c>
      <c r="I23" s="137">
        <v>173</v>
      </c>
      <c r="J23" s="145"/>
    </row>
    <row r="24" spans="1:10" ht="8.1" customHeight="1">
      <c r="A24" s="164"/>
      <c r="B24" s="134"/>
      <c r="C24" s="128"/>
      <c r="D24" s="139"/>
      <c r="E24" s="141"/>
      <c r="F24" s="141"/>
      <c r="G24" s="141"/>
      <c r="H24" s="141"/>
      <c r="I24" s="141"/>
      <c r="J24" s="145"/>
    </row>
    <row r="25" spans="1:10" ht="20.100000000000001" customHeight="1">
      <c r="A25" s="164" t="s">
        <v>109</v>
      </c>
      <c r="B25" s="134"/>
      <c r="C25" s="135">
        <v>2018</v>
      </c>
      <c r="D25" s="139">
        <v>2</v>
      </c>
      <c r="E25" s="39">
        <v>27</v>
      </c>
      <c r="F25" s="39">
        <v>295</v>
      </c>
      <c r="G25" s="39">
        <v>177</v>
      </c>
      <c r="H25" s="39">
        <v>3</v>
      </c>
      <c r="I25" s="39">
        <v>283</v>
      </c>
      <c r="J25" s="145"/>
    </row>
    <row r="26" spans="1:10" ht="20.100000000000001" customHeight="1">
      <c r="A26" s="164"/>
      <c r="B26" s="134"/>
      <c r="C26" s="135">
        <v>2019</v>
      </c>
      <c r="D26" s="137">
        <v>7</v>
      </c>
      <c r="E26" s="137">
        <v>52</v>
      </c>
      <c r="F26" s="137">
        <v>511</v>
      </c>
      <c r="G26" s="136">
        <v>191</v>
      </c>
      <c r="H26" s="136">
        <v>3</v>
      </c>
      <c r="I26" s="137">
        <v>326</v>
      </c>
      <c r="J26" s="145"/>
    </row>
    <row r="27" spans="1:10" ht="20.100000000000001" customHeight="1">
      <c r="A27" s="164"/>
      <c r="B27" s="134"/>
      <c r="C27" s="135">
        <v>2020</v>
      </c>
      <c r="D27" s="139">
        <v>4</v>
      </c>
      <c r="E27" s="139">
        <v>19</v>
      </c>
      <c r="F27" s="139">
        <v>299</v>
      </c>
      <c r="G27" s="136">
        <v>131</v>
      </c>
      <c r="H27" s="136">
        <v>3</v>
      </c>
      <c r="I27" s="139">
        <v>291</v>
      </c>
      <c r="J27" s="145"/>
    </row>
    <row r="28" spans="1:10" ht="8.1" customHeight="1">
      <c r="A28" s="164"/>
      <c r="B28" s="134"/>
      <c r="C28" s="128"/>
      <c r="D28" s="139"/>
      <c r="E28" s="139"/>
      <c r="F28" s="139"/>
      <c r="G28" s="139"/>
      <c r="H28" s="139"/>
      <c r="I28" s="139"/>
      <c r="J28" s="145"/>
    </row>
    <row r="29" spans="1:10" ht="20.100000000000001" customHeight="1">
      <c r="A29" s="164" t="s">
        <v>18</v>
      </c>
      <c r="B29" s="134"/>
      <c r="C29" s="135">
        <v>2018</v>
      </c>
      <c r="D29" s="139">
        <v>3</v>
      </c>
      <c r="E29" s="143">
        <v>1</v>
      </c>
      <c r="F29" s="143">
        <v>36</v>
      </c>
      <c r="G29" s="143">
        <v>11</v>
      </c>
      <c r="H29" s="108" t="s">
        <v>17</v>
      </c>
      <c r="I29" s="143">
        <v>30</v>
      </c>
      <c r="J29" s="145"/>
    </row>
    <row r="30" spans="1:10" ht="20.100000000000001" customHeight="1">
      <c r="A30" s="164"/>
      <c r="B30" s="134"/>
      <c r="C30" s="135">
        <v>2019</v>
      </c>
      <c r="D30" s="137">
        <v>11</v>
      </c>
      <c r="E30" s="137">
        <v>3</v>
      </c>
      <c r="F30" s="137">
        <v>60</v>
      </c>
      <c r="G30" s="137">
        <v>14</v>
      </c>
      <c r="H30" s="136" t="s">
        <v>17</v>
      </c>
      <c r="I30" s="137">
        <v>54</v>
      </c>
      <c r="J30" s="145"/>
    </row>
    <row r="31" spans="1:10" ht="20.100000000000001" customHeight="1">
      <c r="A31" s="164"/>
      <c r="B31" s="134"/>
      <c r="C31" s="135">
        <v>2020</v>
      </c>
      <c r="D31" s="139">
        <v>2</v>
      </c>
      <c r="E31" s="141">
        <v>1</v>
      </c>
      <c r="F31" s="141">
        <v>53</v>
      </c>
      <c r="G31" s="141">
        <v>13</v>
      </c>
      <c r="H31" s="136" t="s">
        <v>17</v>
      </c>
      <c r="I31" s="141">
        <v>56</v>
      </c>
      <c r="J31" s="145"/>
    </row>
    <row r="32" spans="1:10" ht="8.1" customHeight="1">
      <c r="A32" s="164"/>
      <c r="B32" s="134"/>
      <c r="C32" s="128"/>
      <c r="D32" s="139"/>
      <c r="E32" s="141"/>
      <c r="F32" s="141"/>
      <c r="G32" s="141"/>
      <c r="H32" s="141"/>
      <c r="I32" s="141"/>
      <c r="J32" s="145"/>
    </row>
    <row r="33" spans="1:10" ht="20.100000000000001" customHeight="1">
      <c r="A33" s="164" t="s">
        <v>19</v>
      </c>
      <c r="B33" s="134"/>
      <c r="C33" s="135">
        <v>2018</v>
      </c>
      <c r="D33" s="139">
        <v>5</v>
      </c>
      <c r="E33" s="39">
        <v>5</v>
      </c>
      <c r="F33" s="39">
        <v>71</v>
      </c>
      <c r="G33" s="39">
        <v>12</v>
      </c>
      <c r="H33" s="108" t="s">
        <v>17</v>
      </c>
      <c r="I33" s="39">
        <v>78</v>
      </c>
      <c r="J33" s="145"/>
    </row>
    <row r="34" spans="1:10" ht="20.100000000000001" customHeight="1">
      <c r="A34" s="164"/>
      <c r="B34" s="134"/>
      <c r="C34" s="135">
        <v>2019</v>
      </c>
      <c r="D34" s="137">
        <v>6</v>
      </c>
      <c r="E34" s="137">
        <v>7</v>
      </c>
      <c r="F34" s="137">
        <v>147</v>
      </c>
      <c r="G34" s="137">
        <v>24</v>
      </c>
      <c r="H34" s="136">
        <v>1</v>
      </c>
      <c r="I34" s="137">
        <v>96</v>
      </c>
      <c r="J34" s="145"/>
    </row>
    <row r="35" spans="1:10" ht="20.100000000000001" customHeight="1">
      <c r="A35" s="164"/>
      <c r="B35" s="134"/>
      <c r="C35" s="135">
        <v>2020</v>
      </c>
      <c r="D35" s="136">
        <v>2</v>
      </c>
      <c r="E35" s="136">
        <v>4</v>
      </c>
      <c r="F35" s="139">
        <v>127</v>
      </c>
      <c r="G35" s="136">
        <v>16</v>
      </c>
      <c r="H35" s="136">
        <v>1</v>
      </c>
      <c r="I35" s="139">
        <v>88</v>
      </c>
      <c r="J35" s="145"/>
    </row>
    <row r="36" spans="1:10" ht="8.1" customHeight="1">
      <c r="A36" s="164"/>
      <c r="B36" s="134"/>
      <c r="C36" s="128"/>
      <c r="D36" s="139"/>
      <c r="E36" s="139"/>
      <c r="F36" s="139"/>
      <c r="G36" s="139"/>
      <c r="H36" s="139"/>
      <c r="I36" s="139"/>
      <c r="J36" s="145"/>
    </row>
    <row r="37" spans="1:10" ht="20.100000000000001" customHeight="1">
      <c r="A37" s="164" t="s">
        <v>110</v>
      </c>
      <c r="B37" s="134"/>
      <c r="C37" s="135">
        <v>2018</v>
      </c>
      <c r="D37" s="139">
        <v>1</v>
      </c>
      <c r="E37" s="143">
        <v>5</v>
      </c>
      <c r="F37" s="143">
        <v>148</v>
      </c>
      <c r="G37" s="143">
        <v>47</v>
      </c>
      <c r="H37" s="108" t="s">
        <v>17</v>
      </c>
      <c r="I37" s="143">
        <v>144</v>
      </c>
      <c r="J37" s="145"/>
    </row>
    <row r="38" spans="1:10" ht="20.100000000000001" customHeight="1">
      <c r="A38" s="164"/>
      <c r="B38" s="134"/>
      <c r="C38" s="135">
        <v>2019</v>
      </c>
      <c r="D38" s="137">
        <v>3</v>
      </c>
      <c r="E38" s="137">
        <v>4</v>
      </c>
      <c r="F38" s="137">
        <v>134</v>
      </c>
      <c r="G38" s="136">
        <v>34</v>
      </c>
      <c r="H38" s="136">
        <v>3</v>
      </c>
      <c r="I38" s="137">
        <v>159</v>
      </c>
      <c r="J38" s="145"/>
    </row>
    <row r="39" spans="1:10" ht="20.100000000000001" customHeight="1">
      <c r="A39" s="164"/>
      <c r="B39" s="134"/>
      <c r="C39" s="135">
        <v>2020</v>
      </c>
      <c r="D39" s="136">
        <v>3</v>
      </c>
      <c r="E39" s="136">
        <v>2</v>
      </c>
      <c r="F39" s="136">
        <v>119</v>
      </c>
      <c r="G39" s="136">
        <v>40</v>
      </c>
      <c r="H39" s="136">
        <v>2</v>
      </c>
      <c r="I39" s="141">
        <v>158</v>
      </c>
      <c r="J39" s="145"/>
    </row>
    <row r="40" spans="1:10" ht="8.1" customHeight="1">
      <c r="A40" s="164"/>
      <c r="B40" s="134"/>
      <c r="C40" s="128"/>
      <c r="D40" s="139"/>
      <c r="E40" s="141"/>
      <c r="F40" s="141"/>
      <c r="G40" s="141"/>
      <c r="H40" s="147"/>
      <c r="I40" s="141"/>
      <c r="J40" s="145"/>
    </row>
    <row r="41" spans="1:10" ht="20.100000000000001" customHeight="1">
      <c r="A41" s="164" t="s">
        <v>22</v>
      </c>
      <c r="B41" s="134"/>
      <c r="C41" s="135">
        <v>2018</v>
      </c>
      <c r="D41" s="139">
        <v>8</v>
      </c>
      <c r="E41" s="108" t="s">
        <v>17</v>
      </c>
      <c r="F41" s="39">
        <v>56</v>
      </c>
      <c r="G41" s="39">
        <v>20</v>
      </c>
      <c r="H41" s="108" t="s">
        <v>17</v>
      </c>
      <c r="I41" s="39">
        <v>60</v>
      </c>
      <c r="J41" s="145"/>
    </row>
    <row r="42" spans="1:10" ht="20.100000000000001" customHeight="1">
      <c r="A42" s="164"/>
      <c r="B42" s="134"/>
      <c r="C42" s="135">
        <v>2019</v>
      </c>
      <c r="D42" s="137">
        <v>2</v>
      </c>
      <c r="E42" s="137">
        <v>1</v>
      </c>
      <c r="F42" s="137">
        <v>35</v>
      </c>
      <c r="G42" s="137">
        <v>18</v>
      </c>
      <c r="H42" s="136">
        <v>1</v>
      </c>
      <c r="I42" s="137">
        <v>48</v>
      </c>
      <c r="J42" s="145"/>
    </row>
    <row r="43" spans="1:10" ht="20.100000000000001" customHeight="1">
      <c r="A43" s="164"/>
      <c r="B43" s="134"/>
      <c r="C43" s="135">
        <v>2020</v>
      </c>
      <c r="D43" s="136">
        <v>4</v>
      </c>
      <c r="E43" s="136">
        <v>1</v>
      </c>
      <c r="F43" s="139">
        <v>47</v>
      </c>
      <c r="G43" s="139">
        <v>23</v>
      </c>
      <c r="H43" s="136" t="s">
        <v>17</v>
      </c>
      <c r="I43" s="139">
        <v>64</v>
      </c>
      <c r="J43" s="145"/>
    </row>
    <row r="44" spans="1:10" ht="8.1" customHeight="1">
      <c r="A44" s="164"/>
      <c r="B44" s="134"/>
      <c r="C44" s="128"/>
      <c r="D44" s="139"/>
      <c r="E44" s="139"/>
      <c r="F44" s="139"/>
      <c r="G44" s="139"/>
      <c r="H44" s="139"/>
      <c r="I44" s="139"/>
      <c r="J44" s="145"/>
    </row>
    <row r="45" spans="1:10" ht="20.100000000000001" customHeight="1">
      <c r="A45" s="164" t="s">
        <v>111</v>
      </c>
      <c r="B45" s="134"/>
      <c r="C45" s="135">
        <v>2018</v>
      </c>
      <c r="D45" s="139">
        <v>5</v>
      </c>
      <c r="E45" s="143">
        <v>7</v>
      </c>
      <c r="F45" s="143">
        <v>67</v>
      </c>
      <c r="G45" s="143">
        <v>6</v>
      </c>
      <c r="H45" s="108" t="s">
        <v>17</v>
      </c>
      <c r="I45" s="143">
        <v>43</v>
      </c>
      <c r="J45" s="148"/>
    </row>
    <row r="46" spans="1:10" ht="20.100000000000001" customHeight="1">
      <c r="A46" s="164"/>
      <c r="B46" s="134"/>
      <c r="C46" s="135">
        <v>2019</v>
      </c>
      <c r="D46" s="136">
        <v>6</v>
      </c>
      <c r="E46" s="136">
        <v>38</v>
      </c>
      <c r="F46" s="136">
        <v>177</v>
      </c>
      <c r="G46" s="136">
        <v>10</v>
      </c>
      <c r="H46" s="136">
        <v>1</v>
      </c>
      <c r="I46" s="136">
        <v>32</v>
      </c>
      <c r="J46" s="148"/>
    </row>
    <row r="47" spans="1:10" ht="20.100000000000001" customHeight="1">
      <c r="A47" s="164"/>
      <c r="B47" s="134"/>
      <c r="C47" s="135">
        <v>2020</v>
      </c>
      <c r="D47" s="136">
        <v>14</v>
      </c>
      <c r="E47" s="136">
        <v>20</v>
      </c>
      <c r="F47" s="136">
        <v>110</v>
      </c>
      <c r="G47" s="136">
        <v>12</v>
      </c>
      <c r="H47" s="136" t="s">
        <v>17</v>
      </c>
      <c r="I47" s="136">
        <v>21</v>
      </c>
      <c r="J47" s="148"/>
    </row>
    <row r="48" spans="1:10" ht="8.1" customHeight="1">
      <c r="A48" s="164"/>
      <c r="B48" s="134"/>
      <c r="C48" s="128"/>
      <c r="D48" s="139"/>
      <c r="E48" s="141"/>
      <c r="F48" s="141"/>
      <c r="G48" s="141"/>
      <c r="H48" s="147"/>
      <c r="I48" s="141"/>
      <c r="J48" s="148"/>
    </row>
    <row r="49" spans="1:10" ht="20.100000000000001" customHeight="1">
      <c r="A49" s="164" t="s">
        <v>25</v>
      </c>
      <c r="B49" s="134"/>
      <c r="C49" s="135">
        <v>2018</v>
      </c>
      <c r="D49" s="139">
        <v>5</v>
      </c>
      <c r="E49" s="39">
        <v>12</v>
      </c>
      <c r="F49" s="39">
        <v>66</v>
      </c>
      <c r="G49" s="39">
        <v>3</v>
      </c>
      <c r="H49" s="108" t="s">
        <v>17</v>
      </c>
      <c r="I49" s="39">
        <v>24</v>
      </c>
      <c r="J49" s="145"/>
    </row>
    <row r="50" spans="1:10" ht="20.100000000000001" customHeight="1">
      <c r="A50" s="164"/>
      <c r="B50" s="134"/>
      <c r="C50" s="135">
        <v>2019</v>
      </c>
      <c r="D50" s="137">
        <v>6</v>
      </c>
      <c r="E50" s="137">
        <v>11</v>
      </c>
      <c r="F50" s="137">
        <v>62</v>
      </c>
      <c r="G50" s="137">
        <v>16</v>
      </c>
      <c r="H50" s="136" t="s">
        <v>17</v>
      </c>
      <c r="I50" s="137">
        <v>40</v>
      </c>
      <c r="J50" s="145"/>
    </row>
    <row r="51" spans="1:10" ht="20.100000000000001" customHeight="1">
      <c r="A51" s="164"/>
      <c r="B51" s="134"/>
      <c r="C51" s="135">
        <v>2020</v>
      </c>
      <c r="D51" s="139" t="s">
        <v>17</v>
      </c>
      <c r="E51" s="136">
        <v>5</v>
      </c>
      <c r="F51" s="139">
        <v>19</v>
      </c>
      <c r="G51" s="139">
        <v>3</v>
      </c>
      <c r="H51" s="136" t="s">
        <v>17</v>
      </c>
      <c r="I51" s="139">
        <v>28</v>
      </c>
      <c r="J51" s="145"/>
    </row>
    <row r="52" spans="1:10" ht="8.1" customHeight="1">
      <c r="A52" s="164"/>
      <c r="B52" s="134"/>
      <c r="C52" s="128"/>
      <c r="D52" s="139"/>
      <c r="E52" s="141"/>
      <c r="F52" s="141"/>
      <c r="G52" s="141"/>
      <c r="H52" s="147"/>
      <c r="I52" s="141"/>
      <c r="J52" s="148"/>
    </row>
    <row r="53" spans="1:10" ht="20.100000000000001" customHeight="1">
      <c r="A53" s="164" t="s">
        <v>26</v>
      </c>
      <c r="B53" s="134"/>
      <c r="C53" s="135">
        <v>2018</v>
      </c>
      <c r="D53" s="139">
        <v>1</v>
      </c>
      <c r="E53" s="39">
        <v>9</v>
      </c>
      <c r="F53" s="39">
        <v>83</v>
      </c>
      <c r="G53" s="39">
        <v>12</v>
      </c>
      <c r="H53" s="108" t="s">
        <v>17</v>
      </c>
      <c r="I53" s="39">
        <v>45</v>
      </c>
      <c r="J53" s="145"/>
    </row>
    <row r="54" spans="1:10" ht="20.100000000000001" customHeight="1">
      <c r="A54" s="164"/>
      <c r="B54" s="134"/>
      <c r="C54" s="135">
        <v>2019</v>
      </c>
      <c r="D54" s="137">
        <v>3</v>
      </c>
      <c r="E54" s="137">
        <v>5</v>
      </c>
      <c r="F54" s="137">
        <v>64</v>
      </c>
      <c r="G54" s="136">
        <v>14</v>
      </c>
      <c r="H54" s="136" t="s">
        <v>17</v>
      </c>
      <c r="I54" s="137">
        <v>49</v>
      </c>
      <c r="J54" s="145"/>
    </row>
    <row r="55" spans="1:10" ht="20.100000000000001" customHeight="1">
      <c r="A55" s="164"/>
      <c r="B55" s="134"/>
      <c r="C55" s="135">
        <v>2020</v>
      </c>
      <c r="D55" s="136">
        <v>1</v>
      </c>
      <c r="E55" s="136">
        <v>3</v>
      </c>
      <c r="F55" s="136">
        <v>38</v>
      </c>
      <c r="G55" s="139">
        <v>11</v>
      </c>
      <c r="H55" s="136">
        <v>1</v>
      </c>
      <c r="I55" s="139">
        <v>42</v>
      </c>
      <c r="J55" s="145"/>
    </row>
    <row r="56" spans="1:10" ht="8.1" customHeight="1">
      <c r="A56" s="164"/>
      <c r="B56" s="134"/>
      <c r="C56" s="128"/>
      <c r="D56" s="139"/>
      <c r="E56" s="139"/>
      <c r="F56" s="139"/>
      <c r="G56" s="139"/>
      <c r="H56" s="139"/>
      <c r="I56" s="139"/>
      <c r="J56" s="145"/>
    </row>
    <row r="57" spans="1:10" ht="20.100000000000001" customHeight="1">
      <c r="A57" s="164" t="s">
        <v>27</v>
      </c>
      <c r="B57" s="134"/>
      <c r="C57" s="135">
        <v>2018</v>
      </c>
      <c r="D57" s="108" t="s">
        <v>17</v>
      </c>
      <c r="E57" s="143">
        <v>3</v>
      </c>
      <c r="F57" s="143">
        <v>32</v>
      </c>
      <c r="G57" s="143">
        <v>2</v>
      </c>
      <c r="H57" s="108" t="s">
        <v>17</v>
      </c>
      <c r="I57" s="143">
        <v>21</v>
      </c>
      <c r="J57" s="148"/>
    </row>
    <row r="58" spans="1:10" ht="20.100000000000001" customHeight="1">
      <c r="A58" s="164"/>
      <c r="B58" s="134"/>
      <c r="C58" s="135">
        <v>2019</v>
      </c>
      <c r="D58" s="137" t="s">
        <v>17</v>
      </c>
      <c r="E58" s="137">
        <v>2</v>
      </c>
      <c r="F58" s="137">
        <v>29</v>
      </c>
      <c r="G58" s="137">
        <v>5</v>
      </c>
      <c r="H58" s="136" t="s">
        <v>17</v>
      </c>
      <c r="I58" s="137">
        <v>13</v>
      </c>
      <c r="J58" s="148"/>
    </row>
    <row r="59" spans="1:10" ht="20.100000000000001" customHeight="1">
      <c r="A59" s="164"/>
      <c r="B59" s="134"/>
      <c r="C59" s="135">
        <v>2020</v>
      </c>
      <c r="D59" s="136">
        <v>6</v>
      </c>
      <c r="E59" s="136">
        <v>6</v>
      </c>
      <c r="F59" s="141">
        <v>32</v>
      </c>
      <c r="G59" s="141">
        <v>7</v>
      </c>
      <c r="H59" s="136" t="s">
        <v>17</v>
      </c>
      <c r="I59" s="141">
        <v>25</v>
      </c>
      <c r="J59" s="148"/>
    </row>
    <row r="60" spans="1:10" ht="8.1" customHeight="1">
      <c r="A60" s="164"/>
      <c r="B60" s="134"/>
      <c r="C60" s="128"/>
      <c r="D60" s="139"/>
      <c r="E60" s="141"/>
      <c r="F60" s="141"/>
      <c r="G60" s="141"/>
      <c r="H60" s="147"/>
      <c r="I60" s="141"/>
      <c r="J60" s="148"/>
    </row>
    <row r="61" spans="1:10" ht="20.100000000000001" customHeight="1">
      <c r="A61" s="164" t="s">
        <v>112</v>
      </c>
      <c r="B61" s="134"/>
      <c r="C61" s="135">
        <v>2018</v>
      </c>
      <c r="D61" s="139">
        <v>8</v>
      </c>
      <c r="E61" s="39">
        <v>1</v>
      </c>
      <c r="F61" s="39">
        <v>39</v>
      </c>
      <c r="G61" s="108" t="s">
        <v>17</v>
      </c>
      <c r="H61" s="108" t="s">
        <v>17</v>
      </c>
      <c r="I61" s="39">
        <v>14</v>
      </c>
      <c r="J61" s="145"/>
    </row>
    <row r="62" spans="1:10" ht="20.100000000000001" customHeight="1">
      <c r="A62" s="164"/>
      <c r="B62" s="134"/>
      <c r="C62" s="135">
        <v>2019</v>
      </c>
      <c r="D62" s="137">
        <v>18</v>
      </c>
      <c r="E62" s="137">
        <v>4</v>
      </c>
      <c r="F62" s="137">
        <v>39</v>
      </c>
      <c r="G62" s="137">
        <v>11</v>
      </c>
      <c r="H62" s="136" t="s">
        <v>17</v>
      </c>
      <c r="I62" s="137">
        <v>38</v>
      </c>
      <c r="J62" s="145"/>
    </row>
    <row r="63" spans="1:10" ht="20.100000000000001" customHeight="1">
      <c r="A63" s="164"/>
      <c r="B63" s="134"/>
      <c r="C63" s="135">
        <v>2020</v>
      </c>
      <c r="D63" s="136">
        <v>6</v>
      </c>
      <c r="E63" s="136" t="s">
        <v>17</v>
      </c>
      <c r="F63" s="136">
        <v>26</v>
      </c>
      <c r="G63" s="136">
        <v>10</v>
      </c>
      <c r="H63" s="136" t="s">
        <v>17</v>
      </c>
      <c r="I63" s="136">
        <v>32</v>
      </c>
      <c r="J63" s="145"/>
    </row>
    <row r="64" spans="1:10" ht="8.1" customHeight="1">
      <c r="A64" s="164"/>
      <c r="B64" s="134"/>
      <c r="C64" s="128"/>
      <c r="D64" s="139"/>
      <c r="E64" s="141"/>
      <c r="F64" s="141"/>
      <c r="G64" s="141"/>
      <c r="H64" s="147"/>
      <c r="I64" s="141"/>
      <c r="J64" s="148"/>
    </row>
    <row r="65" spans="1:10" ht="20.100000000000001" customHeight="1">
      <c r="A65" s="164" t="s">
        <v>28</v>
      </c>
      <c r="B65" s="134"/>
      <c r="C65" s="135">
        <v>2018</v>
      </c>
      <c r="D65" s="139">
        <v>1</v>
      </c>
      <c r="E65" s="39">
        <v>2</v>
      </c>
      <c r="F65" s="39">
        <v>20</v>
      </c>
      <c r="G65" s="39">
        <v>5</v>
      </c>
      <c r="H65" s="108" t="s">
        <v>17</v>
      </c>
      <c r="I65" s="39">
        <v>24</v>
      </c>
      <c r="J65" s="145"/>
    </row>
    <row r="66" spans="1:10" ht="20.100000000000001" customHeight="1">
      <c r="A66" s="134"/>
      <c r="B66" s="134"/>
      <c r="C66" s="135">
        <v>2019</v>
      </c>
      <c r="D66" s="136">
        <v>1</v>
      </c>
      <c r="E66" s="136" t="s">
        <v>17</v>
      </c>
      <c r="F66" s="137">
        <v>11</v>
      </c>
      <c r="G66" s="136">
        <v>5</v>
      </c>
      <c r="H66" s="136">
        <v>1</v>
      </c>
      <c r="I66" s="137">
        <v>18</v>
      </c>
      <c r="J66" s="145"/>
    </row>
    <row r="67" spans="1:10" ht="20.100000000000001" customHeight="1">
      <c r="A67" s="134"/>
      <c r="B67" s="134"/>
      <c r="C67" s="135">
        <v>2020</v>
      </c>
      <c r="D67" s="139">
        <v>2</v>
      </c>
      <c r="E67" s="136" t="s">
        <v>17</v>
      </c>
      <c r="F67" s="139">
        <v>11</v>
      </c>
      <c r="G67" s="136">
        <v>1</v>
      </c>
      <c r="H67" s="136" t="s">
        <v>17</v>
      </c>
      <c r="I67" s="139">
        <v>14</v>
      </c>
      <c r="J67" s="145"/>
    </row>
    <row r="68" spans="1:10" ht="8.1" customHeight="1">
      <c r="A68" s="45"/>
      <c r="B68" s="45"/>
      <c r="C68" s="45"/>
      <c r="D68" s="45"/>
      <c r="E68" s="45"/>
      <c r="F68" s="45"/>
      <c r="G68" s="45"/>
      <c r="H68" s="45"/>
      <c r="I68" s="45"/>
      <c r="J68" s="44"/>
    </row>
    <row r="69" spans="1:10" ht="20.100000000000001" customHeight="1">
      <c r="A69" s="149"/>
      <c r="B69" s="149"/>
      <c r="C69" s="150"/>
      <c r="D69" s="149"/>
      <c r="E69" s="149"/>
      <c r="F69" s="149"/>
      <c r="G69" s="149"/>
      <c r="H69" s="151"/>
      <c r="I69" s="151"/>
      <c r="J69" s="46" t="s">
        <v>113</v>
      </c>
    </row>
    <row r="70" spans="1:10" ht="20.100000000000001" customHeight="1">
      <c r="A70" s="149"/>
      <c r="B70" s="149"/>
      <c r="C70" s="150"/>
      <c r="D70" s="149"/>
      <c r="E70" s="149"/>
      <c r="F70" s="149"/>
      <c r="G70" s="149"/>
      <c r="H70" s="152"/>
      <c r="I70" s="152"/>
      <c r="J70" s="48" t="s">
        <v>114</v>
      </c>
    </row>
  </sheetData>
  <printOptions horizontalCentered="1"/>
  <pageMargins left="0.55000000000000004" right="0.55000000000000004" top="0.55000000000000004" bottom="0.55000000000000004" header="0.55000000000000004" footer="0.55000000000000004"/>
  <pageSetup paperSize="9" scale="68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K71"/>
  <sheetViews>
    <sheetView view="pageBreakPreview" zoomScaleNormal="100" zoomScaleSheetLayoutView="100" workbookViewId="0">
      <selection activeCell="A4" sqref="A4"/>
    </sheetView>
  </sheetViews>
  <sheetFormatPr defaultColWidth="9" defaultRowHeight="20.100000000000001" customHeight="1"/>
  <cols>
    <col min="1" max="3" width="12.7109375" style="1" customWidth="1"/>
    <col min="4" max="8" width="14.7109375" style="1" customWidth="1"/>
    <col min="9" max="10" width="15.7109375" style="1" customWidth="1"/>
    <col min="11" max="11" width="1.7109375" style="1" customWidth="1"/>
    <col min="12" max="16384" width="9" style="1"/>
  </cols>
  <sheetData>
    <row r="1" spans="1:11" ht="8.1" customHeight="1">
      <c r="A1" s="11"/>
      <c r="B1" s="11"/>
      <c r="C1" s="110"/>
      <c r="D1" s="11"/>
      <c r="E1" s="11"/>
      <c r="F1" s="11"/>
      <c r="G1" s="11"/>
      <c r="H1" s="11"/>
      <c r="I1" s="11"/>
      <c r="J1" s="11"/>
      <c r="K1" s="11"/>
    </row>
    <row r="2" spans="1:11" ht="8.1" customHeight="1">
      <c r="A2" s="11"/>
      <c r="B2" s="11"/>
      <c r="C2" s="110"/>
      <c r="D2" s="11"/>
      <c r="E2" s="11"/>
      <c r="F2" s="11"/>
      <c r="G2" s="11"/>
      <c r="H2" s="11"/>
      <c r="I2" s="11"/>
      <c r="J2" s="11"/>
      <c r="K2" s="11"/>
    </row>
    <row r="3" spans="1:11" ht="20.100000000000001" customHeight="1">
      <c r="A3" s="111" t="s">
        <v>393</v>
      </c>
      <c r="B3" s="111"/>
      <c r="C3" s="112"/>
      <c r="D3" s="11"/>
      <c r="E3" s="11"/>
      <c r="F3" s="11"/>
      <c r="G3" s="11"/>
      <c r="H3" s="11"/>
      <c r="I3" s="11"/>
      <c r="J3" s="11"/>
      <c r="K3" s="11"/>
    </row>
    <row r="4" spans="1:11" ht="20.100000000000001" customHeight="1">
      <c r="A4" s="113" t="s">
        <v>394</v>
      </c>
      <c r="B4" s="113"/>
      <c r="C4" s="114"/>
      <c r="D4" s="11"/>
      <c r="E4" s="11"/>
      <c r="F4" s="11"/>
      <c r="G4" s="11"/>
      <c r="H4" s="11"/>
      <c r="I4" s="11"/>
      <c r="J4" s="11"/>
      <c r="K4" s="11"/>
    </row>
    <row r="5" spans="1:11" ht="8.1" customHeight="1">
      <c r="A5" s="12"/>
      <c r="B5" s="12"/>
      <c r="C5" s="12"/>
      <c r="D5" s="12"/>
      <c r="E5" s="12"/>
      <c r="F5" s="12"/>
      <c r="G5" s="12"/>
      <c r="H5" s="12"/>
      <c r="I5" s="12"/>
      <c r="J5" s="12"/>
      <c r="K5" s="14"/>
    </row>
    <row r="6" spans="1:11" ht="8.1" customHeight="1">
      <c r="A6" s="13"/>
      <c r="B6" s="13"/>
      <c r="C6" s="13"/>
      <c r="D6" s="13"/>
      <c r="E6" s="13"/>
      <c r="F6" s="13"/>
      <c r="G6" s="13"/>
      <c r="H6" s="13"/>
      <c r="I6" s="13"/>
      <c r="J6" s="13"/>
      <c r="K6" s="18"/>
    </row>
    <row r="7" spans="1:11" ht="20.100000000000001" customHeight="1">
      <c r="A7" s="115" t="s">
        <v>79</v>
      </c>
      <c r="B7" s="116"/>
      <c r="C7" s="117" t="s">
        <v>4</v>
      </c>
      <c r="D7" s="118" t="s">
        <v>36</v>
      </c>
      <c r="E7" s="118" t="s">
        <v>165</v>
      </c>
      <c r="F7" s="118" t="s">
        <v>166</v>
      </c>
      <c r="G7" s="118" t="s">
        <v>167</v>
      </c>
      <c r="H7" s="118" t="s">
        <v>168</v>
      </c>
      <c r="I7" s="118" t="s">
        <v>169</v>
      </c>
      <c r="J7" s="118" t="s">
        <v>170</v>
      </c>
      <c r="K7" s="18"/>
    </row>
    <row r="8" spans="1:11" ht="20.100000000000001" customHeight="1">
      <c r="A8" s="119" t="s">
        <v>82</v>
      </c>
      <c r="B8" s="120"/>
      <c r="C8" s="121" t="s">
        <v>6</v>
      </c>
      <c r="D8" s="124" t="s">
        <v>39</v>
      </c>
      <c r="E8" s="124" t="s">
        <v>171</v>
      </c>
      <c r="F8" s="118" t="s">
        <v>172</v>
      </c>
      <c r="G8" s="118" t="s">
        <v>173</v>
      </c>
      <c r="H8" s="118" t="s">
        <v>174</v>
      </c>
      <c r="I8" s="118" t="s">
        <v>175</v>
      </c>
      <c r="J8" s="118" t="s">
        <v>176</v>
      </c>
      <c r="K8" s="18"/>
    </row>
    <row r="9" spans="1:11" ht="20.100000000000001" customHeight="1">
      <c r="A9" s="122"/>
      <c r="B9" s="122"/>
      <c r="C9" s="123"/>
      <c r="D9" s="122"/>
      <c r="E9" s="124"/>
      <c r="F9" s="124" t="s">
        <v>177</v>
      </c>
      <c r="G9" s="124" t="s">
        <v>178</v>
      </c>
      <c r="H9" s="124" t="s">
        <v>179</v>
      </c>
      <c r="I9" s="124" t="s">
        <v>180</v>
      </c>
      <c r="J9" s="124" t="s">
        <v>181</v>
      </c>
      <c r="K9" s="18"/>
    </row>
    <row r="10" spans="1:11" ht="20.100000000000001" customHeight="1">
      <c r="A10" s="122"/>
      <c r="B10" s="122"/>
      <c r="C10" s="123"/>
      <c r="D10" s="122"/>
      <c r="E10" s="124"/>
      <c r="F10" s="124" t="s">
        <v>182</v>
      </c>
      <c r="G10" s="124" t="s">
        <v>183</v>
      </c>
      <c r="H10" s="124" t="s">
        <v>184</v>
      </c>
      <c r="I10" s="124" t="s">
        <v>185</v>
      </c>
      <c r="J10" s="124" t="s">
        <v>186</v>
      </c>
      <c r="K10" s="18"/>
    </row>
    <row r="11" spans="1:11" ht="20.100000000000001" customHeight="1">
      <c r="A11" s="122"/>
      <c r="B11" s="122"/>
      <c r="C11" s="123"/>
      <c r="D11" s="122"/>
      <c r="E11" s="124"/>
      <c r="F11" s="125"/>
      <c r="G11" s="118"/>
      <c r="H11" s="124" t="s">
        <v>187</v>
      </c>
      <c r="I11" s="124" t="s">
        <v>188</v>
      </c>
      <c r="J11" s="124"/>
      <c r="K11" s="27"/>
    </row>
    <row r="12" spans="1:11" ht="8.1" customHeight="1">
      <c r="A12" s="22"/>
      <c r="B12" s="22"/>
      <c r="C12" s="22"/>
      <c r="D12" s="22"/>
      <c r="E12" s="22"/>
      <c r="F12" s="22"/>
      <c r="G12" s="22"/>
      <c r="H12" s="22"/>
      <c r="I12" s="22"/>
      <c r="J12" s="22"/>
      <c r="K12" s="23"/>
    </row>
    <row r="13" spans="1:11" ht="8.1" customHeight="1">
      <c r="A13" s="23"/>
      <c r="B13" s="23"/>
      <c r="C13" s="23"/>
      <c r="D13" s="23"/>
      <c r="E13" s="23"/>
      <c r="F13" s="23"/>
      <c r="G13" s="23"/>
      <c r="H13" s="23"/>
      <c r="I13" s="23"/>
      <c r="J13" s="23"/>
      <c r="K13" s="35"/>
    </row>
    <row r="14" spans="1:11" ht="20.100000000000001" customHeight="1">
      <c r="A14" s="162" t="s">
        <v>12</v>
      </c>
      <c r="B14" s="127"/>
      <c r="C14" s="128">
        <v>2018</v>
      </c>
      <c r="D14" s="132">
        <f>SUM(E14:J14)+SUM('57.2'!D14:J14)</f>
        <v>3863</v>
      </c>
      <c r="E14" s="153">
        <f t="shared" ref="E14:J16" si="0">SUM(E18,E22,E26,E30,E34,E38,E42,E46,E50,E54,E58,E62,E66)</f>
        <v>65</v>
      </c>
      <c r="F14" s="153">
        <f t="shared" si="0"/>
        <v>2</v>
      </c>
      <c r="G14" s="153">
        <f t="shared" si="0"/>
        <v>6</v>
      </c>
      <c r="H14" s="153">
        <f t="shared" si="0"/>
        <v>1</v>
      </c>
      <c r="I14" s="153" t="s">
        <v>17</v>
      </c>
      <c r="J14" s="153">
        <f t="shared" si="0"/>
        <v>22</v>
      </c>
      <c r="K14" s="165"/>
    </row>
    <row r="15" spans="1:11" ht="20.100000000000001" customHeight="1">
      <c r="A15" s="162"/>
      <c r="B15" s="127"/>
      <c r="C15" s="128">
        <v>2019</v>
      </c>
      <c r="D15" s="132">
        <f>SUM(E15:J15)+SUM('57.2'!D15:J15)</f>
        <v>4615</v>
      </c>
      <c r="E15" s="153">
        <f t="shared" si="0"/>
        <v>95</v>
      </c>
      <c r="F15" s="153">
        <f t="shared" si="0"/>
        <v>6</v>
      </c>
      <c r="G15" s="153">
        <f t="shared" si="0"/>
        <v>4</v>
      </c>
      <c r="H15" s="153">
        <f t="shared" si="0"/>
        <v>1</v>
      </c>
      <c r="I15" s="153">
        <f t="shared" si="0"/>
        <v>8</v>
      </c>
      <c r="J15" s="153">
        <f t="shared" si="0"/>
        <v>29</v>
      </c>
      <c r="K15" s="165"/>
    </row>
    <row r="16" spans="1:11" ht="20.100000000000001" customHeight="1">
      <c r="A16" s="162"/>
      <c r="B16" s="127"/>
      <c r="C16" s="128">
        <v>2020</v>
      </c>
      <c r="D16" s="132">
        <f>SUM(E16:J16)+SUM('57.2'!D16:J16)</f>
        <v>3596</v>
      </c>
      <c r="E16" s="153">
        <f t="shared" si="0"/>
        <v>102</v>
      </c>
      <c r="F16" s="153">
        <f t="shared" si="0"/>
        <v>6</v>
      </c>
      <c r="G16" s="153">
        <f t="shared" si="0"/>
        <v>5</v>
      </c>
      <c r="H16" s="153">
        <f t="shared" si="0"/>
        <v>1</v>
      </c>
      <c r="I16" s="153">
        <f t="shared" si="0"/>
        <v>5</v>
      </c>
      <c r="J16" s="153">
        <f t="shared" si="0"/>
        <v>16</v>
      </c>
      <c r="K16" s="165"/>
    </row>
    <row r="17" spans="1:11" ht="8.1" customHeight="1">
      <c r="A17" s="164"/>
      <c r="B17" s="127"/>
      <c r="C17" s="128"/>
      <c r="D17" s="132"/>
      <c r="E17" s="132"/>
      <c r="F17" s="132"/>
      <c r="G17" s="132"/>
      <c r="H17" s="132"/>
      <c r="I17" s="132"/>
      <c r="J17" s="132"/>
      <c r="K17" s="165"/>
    </row>
    <row r="18" spans="1:11" ht="20.100000000000001" customHeight="1">
      <c r="A18" s="164" t="s">
        <v>108</v>
      </c>
      <c r="B18" s="134"/>
      <c r="C18" s="135">
        <v>2018</v>
      </c>
      <c r="D18" s="139">
        <f>SUM(E18:J18)+SUM('57.2'!D18:J18)</f>
        <v>310</v>
      </c>
      <c r="E18" s="39">
        <v>5</v>
      </c>
      <c r="F18" s="108" t="s">
        <v>17</v>
      </c>
      <c r="G18" s="39">
        <v>2</v>
      </c>
      <c r="H18" s="108" t="s">
        <v>17</v>
      </c>
      <c r="I18" s="108" t="s">
        <v>17</v>
      </c>
      <c r="J18" s="39">
        <v>1</v>
      </c>
      <c r="K18" s="145"/>
    </row>
    <row r="19" spans="1:11" ht="20.100000000000001" customHeight="1">
      <c r="A19" s="164"/>
      <c r="B19" s="134"/>
      <c r="C19" s="135">
        <v>2019</v>
      </c>
      <c r="D19" s="139">
        <f>SUM(E19:J19)+SUM('57.2'!D19:J19)</f>
        <v>312</v>
      </c>
      <c r="E19" s="137">
        <v>9</v>
      </c>
      <c r="F19" s="137" t="s">
        <v>17</v>
      </c>
      <c r="G19" s="137">
        <v>1</v>
      </c>
      <c r="H19" s="137" t="s">
        <v>17</v>
      </c>
      <c r="I19" s="137" t="s">
        <v>17</v>
      </c>
      <c r="J19" s="137">
        <v>2</v>
      </c>
      <c r="K19" s="145"/>
    </row>
    <row r="20" spans="1:11" ht="20.100000000000001" customHeight="1">
      <c r="A20" s="164"/>
      <c r="B20" s="134"/>
      <c r="C20" s="135">
        <v>2020</v>
      </c>
      <c r="D20" s="139">
        <f>SUM(E20:J20)+SUM('57.2'!D20:J20)</f>
        <v>189</v>
      </c>
      <c r="E20" s="139">
        <v>5</v>
      </c>
      <c r="F20" s="139" t="s">
        <v>17</v>
      </c>
      <c r="G20" s="139" t="s">
        <v>17</v>
      </c>
      <c r="H20" s="139">
        <v>1</v>
      </c>
      <c r="I20" s="139" t="s">
        <v>17</v>
      </c>
      <c r="J20" s="139">
        <v>1</v>
      </c>
      <c r="K20" s="145"/>
    </row>
    <row r="21" spans="1:11" ht="8.1" customHeight="1">
      <c r="A21" s="164"/>
      <c r="B21" s="134"/>
      <c r="C21" s="128"/>
      <c r="D21" s="132"/>
      <c r="E21" s="139"/>
      <c r="F21" s="139"/>
      <c r="G21" s="139"/>
      <c r="H21" s="139"/>
      <c r="I21" s="139"/>
      <c r="J21" s="139"/>
      <c r="K21" s="145"/>
    </row>
    <row r="22" spans="1:11" ht="20.100000000000001" customHeight="1">
      <c r="A22" s="164" t="s">
        <v>14</v>
      </c>
      <c r="B22" s="134"/>
      <c r="C22" s="135">
        <v>2018</v>
      </c>
      <c r="D22" s="139">
        <f>SUM(E22:J22)+SUM('57.2'!D22:J22)</f>
        <v>691</v>
      </c>
      <c r="E22" s="143">
        <v>1</v>
      </c>
      <c r="F22" s="108" t="s">
        <v>17</v>
      </c>
      <c r="G22" s="108" t="s">
        <v>17</v>
      </c>
      <c r="H22" s="108" t="s">
        <v>17</v>
      </c>
      <c r="I22" s="108" t="s">
        <v>17</v>
      </c>
      <c r="J22" s="143">
        <v>1</v>
      </c>
      <c r="K22" s="145"/>
    </row>
    <row r="23" spans="1:11" ht="20.100000000000001" customHeight="1">
      <c r="A23" s="164"/>
      <c r="B23" s="134"/>
      <c r="C23" s="135">
        <v>2019</v>
      </c>
      <c r="D23" s="139">
        <f>SUM(E23:J23)+SUM('57.2'!D23:J23)</f>
        <v>782</v>
      </c>
      <c r="E23" s="137" t="s">
        <v>17</v>
      </c>
      <c r="F23" s="137" t="s">
        <v>17</v>
      </c>
      <c r="G23" s="137" t="s">
        <v>17</v>
      </c>
      <c r="H23" s="137" t="s">
        <v>17</v>
      </c>
      <c r="I23" s="137" t="s">
        <v>17</v>
      </c>
      <c r="J23" s="137" t="s">
        <v>17</v>
      </c>
      <c r="K23" s="145"/>
    </row>
    <row r="24" spans="1:11" ht="20.100000000000001" customHeight="1">
      <c r="A24" s="164"/>
      <c r="B24" s="134"/>
      <c r="C24" s="135">
        <v>2020</v>
      </c>
      <c r="D24" s="139">
        <f>SUM(E24:J24)+SUM('57.2'!D24:J24)</f>
        <v>573</v>
      </c>
      <c r="E24" s="137" t="s">
        <v>17</v>
      </c>
      <c r="F24" s="137" t="s">
        <v>17</v>
      </c>
      <c r="G24" s="137" t="s">
        <v>17</v>
      </c>
      <c r="H24" s="137" t="s">
        <v>17</v>
      </c>
      <c r="I24" s="137" t="s">
        <v>17</v>
      </c>
      <c r="J24" s="137" t="s">
        <v>17</v>
      </c>
      <c r="K24" s="145"/>
    </row>
    <row r="25" spans="1:11" ht="8.1" customHeight="1">
      <c r="A25" s="164"/>
      <c r="B25" s="134"/>
      <c r="C25" s="128"/>
      <c r="D25" s="132"/>
      <c r="E25" s="141"/>
      <c r="F25" s="141"/>
      <c r="G25" s="141"/>
      <c r="H25" s="141"/>
      <c r="I25" s="141"/>
      <c r="J25" s="141"/>
      <c r="K25" s="145"/>
    </row>
    <row r="26" spans="1:11" ht="20.100000000000001" customHeight="1">
      <c r="A26" s="164" t="s">
        <v>109</v>
      </c>
      <c r="B26" s="134"/>
      <c r="C26" s="135">
        <v>2018</v>
      </c>
      <c r="D26" s="139">
        <f>SUM(E26:J26)+SUM('57.2'!D26:J26)</f>
        <v>1075</v>
      </c>
      <c r="E26" s="39">
        <v>22</v>
      </c>
      <c r="F26" s="108" t="s">
        <v>17</v>
      </c>
      <c r="G26" s="39">
        <v>2</v>
      </c>
      <c r="H26" s="39">
        <v>1</v>
      </c>
      <c r="I26" s="108" t="s">
        <v>17</v>
      </c>
      <c r="J26" s="39">
        <v>2</v>
      </c>
      <c r="K26" s="145"/>
    </row>
    <row r="27" spans="1:11" ht="20.100000000000001" customHeight="1">
      <c r="A27" s="164"/>
      <c r="B27" s="134"/>
      <c r="C27" s="135">
        <v>2019</v>
      </c>
      <c r="D27" s="139">
        <f>SUM(E27:J27)+SUM('57.2'!D27:J27)</f>
        <v>1450</v>
      </c>
      <c r="E27" s="137">
        <v>49</v>
      </c>
      <c r="F27" s="137">
        <v>5</v>
      </c>
      <c r="G27" s="137">
        <v>1</v>
      </c>
      <c r="H27" s="137" t="s">
        <v>17</v>
      </c>
      <c r="I27" s="137">
        <v>5</v>
      </c>
      <c r="J27" s="137">
        <v>15</v>
      </c>
      <c r="K27" s="145"/>
    </row>
    <row r="28" spans="1:11" ht="20.100000000000001" customHeight="1">
      <c r="A28" s="164"/>
      <c r="B28" s="134"/>
      <c r="C28" s="135">
        <v>2020</v>
      </c>
      <c r="D28" s="139">
        <f>SUM(E28:J28)+SUM('57.2'!D28:J28)</f>
        <v>1051</v>
      </c>
      <c r="E28" s="139">
        <v>53</v>
      </c>
      <c r="F28" s="137">
        <v>1</v>
      </c>
      <c r="G28" s="137">
        <v>1</v>
      </c>
      <c r="H28" s="137" t="s">
        <v>17</v>
      </c>
      <c r="I28" s="137">
        <v>3</v>
      </c>
      <c r="J28" s="137">
        <v>7</v>
      </c>
      <c r="K28" s="145"/>
    </row>
    <row r="29" spans="1:11" ht="8.1" customHeight="1">
      <c r="A29" s="164"/>
      <c r="B29" s="134"/>
      <c r="C29" s="128"/>
      <c r="D29" s="132"/>
      <c r="E29" s="139"/>
      <c r="F29" s="139"/>
      <c r="G29" s="139"/>
      <c r="H29" s="139"/>
      <c r="I29" s="139"/>
      <c r="J29" s="139"/>
      <c r="K29" s="145"/>
    </row>
    <row r="30" spans="1:11" ht="20.100000000000001" customHeight="1">
      <c r="A30" s="164" t="s">
        <v>18</v>
      </c>
      <c r="B30" s="134"/>
      <c r="C30" s="135">
        <v>2018</v>
      </c>
      <c r="D30" s="139">
        <f>SUM(E30:J30)+SUM('57.2'!D30:J30)</f>
        <v>122</v>
      </c>
      <c r="E30" s="143">
        <v>1</v>
      </c>
      <c r="F30" s="108" t="s">
        <v>17</v>
      </c>
      <c r="G30" s="108" t="s">
        <v>17</v>
      </c>
      <c r="H30" s="108" t="s">
        <v>17</v>
      </c>
      <c r="I30" s="108" t="s">
        <v>17</v>
      </c>
      <c r="J30" s="143">
        <v>3</v>
      </c>
      <c r="K30" s="145"/>
    </row>
    <row r="31" spans="1:11" ht="20.100000000000001" customHeight="1">
      <c r="A31" s="164"/>
      <c r="B31" s="134"/>
      <c r="C31" s="135">
        <v>2019</v>
      </c>
      <c r="D31" s="139">
        <f>SUM(E31:J31)+SUM('57.2'!D31:J31)</f>
        <v>195</v>
      </c>
      <c r="E31" s="137">
        <v>2</v>
      </c>
      <c r="F31" s="137" t="s">
        <v>17</v>
      </c>
      <c r="G31" s="137" t="s">
        <v>17</v>
      </c>
      <c r="H31" s="137" t="s">
        <v>17</v>
      </c>
      <c r="I31" s="137">
        <v>2</v>
      </c>
      <c r="J31" s="137">
        <v>1</v>
      </c>
      <c r="K31" s="145"/>
    </row>
    <row r="32" spans="1:11" ht="20.100000000000001" customHeight="1">
      <c r="A32" s="164"/>
      <c r="B32" s="134"/>
      <c r="C32" s="135">
        <v>2020</v>
      </c>
      <c r="D32" s="139">
        <f>SUM(E32:J32)+SUM('57.2'!D32:J32)</f>
        <v>177</v>
      </c>
      <c r="E32" s="141">
        <v>9</v>
      </c>
      <c r="F32" s="141">
        <v>3</v>
      </c>
      <c r="G32" s="141">
        <v>1</v>
      </c>
      <c r="H32" s="137" t="s">
        <v>17</v>
      </c>
      <c r="I32" s="137">
        <v>1</v>
      </c>
      <c r="J32" s="141">
        <v>2</v>
      </c>
      <c r="K32" s="145"/>
    </row>
    <row r="33" spans="1:11" ht="8.1" customHeight="1">
      <c r="A33" s="164"/>
      <c r="B33" s="134"/>
      <c r="C33" s="128"/>
      <c r="D33" s="132"/>
      <c r="E33" s="141"/>
      <c r="F33" s="141"/>
      <c r="G33" s="141"/>
      <c r="H33" s="141"/>
      <c r="I33" s="141"/>
      <c r="J33" s="141"/>
      <c r="K33" s="145"/>
    </row>
    <row r="34" spans="1:11" ht="20.100000000000001" customHeight="1">
      <c r="A34" s="164" t="s">
        <v>19</v>
      </c>
      <c r="B34" s="134"/>
      <c r="C34" s="135">
        <v>2018</v>
      </c>
      <c r="D34" s="139">
        <f>SUM(E34:J34)+SUM('57.2'!D34:J34)</f>
        <v>243</v>
      </c>
      <c r="E34" s="39">
        <v>6</v>
      </c>
      <c r="F34" s="108" t="s">
        <v>17</v>
      </c>
      <c r="G34" s="108" t="s">
        <v>17</v>
      </c>
      <c r="H34" s="108" t="s">
        <v>17</v>
      </c>
      <c r="I34" s="108" t="s">
        <v>17</v>
      </c>
      <c r="J34" s="39">
        <v>1</v>
      </c>
      <c r="K34" s="145"/>
    </row>
    <row r="35" spans="1:11" ht="20.100000000000001" customHeight="1">
      <c r="A35" s="164"/>
      <c r="B35" s="134"/>
      <c r="C35" s="135">
        <v>2019</v>
      </c>
      <c r="D35" s="139">
        <f>SUM(E35:J35)+SUM('57.2'!D35:J35)</f>
        <v>365</v>
      </c>
      <c r="E35" s="137">
        <v>1</v>
      </c>
      <c r="F35" s="137" t="s">
        <v>17</v>
      </c>
      <c r="G35" s="137" t="s">
        <v>17</v>
      </c>
      <c r="H35" s="137">
        <v>1</v>
      </c>
      <c r="I35" s="137" t="s">
        <v>17</v>
      </c>
      <c r="J35" s="137" t="s">
        <v>17</v>
      </c>
      <c r="K35" s="145"/>
    </row>
    <row r="36" spans="1:11" ht="20.100000000000001" customHeight="1">
      <c r="A36" s="164"/>
      <c r="B36" s="134"/>
      <c r="C36" s="135">
        <v>2020</v>
      </c>
      <c r="D36" s="139">
        <f>SUM(E36:J36)+SUM('57.2'!D36:J36)</f>
        <v>300</v>
      </c>
      <c r="E36" s="139">
        <v>1</v>
      </c>
      <c r="F36" s="137" t="s">
        <v>17</v>
      </c>
      <c r="G36" s="139" t="s">
        <v>17</v>
      </c>
      <c r="H36" s="137" t="s">
        <v>17</v>
      </c>
      <c r="I36" s="137" t="s">
        <v>17</v>
      </c>
      <c r="J36" s="139" t="s">
        <v>17</v>
      </c>
      <c r="K36" s="145"/>
    </row>
    <row r="37" spans="1:11" ht="8.1" customHeight="1">
      <c r="A37" s="164"/>
      <c r="B37" s="134"/>
      <c r="C37" s="128"/>
      <c r="D37" s="132"/>
      <c r="E37" s="139"/>
      <c r="F37" s="139"/>
      <c r="G37" s="139"/>
      <c r="H37" s="139"/>
      <c r="I37" s="139"/>
      <c r="J37" s="139"/>
      <c r="K37" s="145"/>
    </row>
    <row r="38" spans="1:11" ht="20.100000000000001" customHeight="1">
      <c r="A38" s="164" t="s">
        <v>110</v>
      </c>
      <c r="B38" s="134"/>
      <c r="C38" s="135">
        <v>2018</v>
      </c>
      <c r="D38" s="139">
        <f>SUM(E38:J38)+SUM('57.2'!D38:J38)</f>
        <v>458</v>
      </c>
      <c r="E38" s="143">
        <v>10</v>
      </c>
      <c r="F38" s="143">
        <v>2</v>
      </c>
      <c r="G38" s="108" t="s">
        <v>17</v>
      </c>
      <c r="H38" s="108" t="s">
        <v>17</v>
      </c>
      <c r="I38" s="108" t="s">
        <v>17</v>
      </c>
      <c r="J38" s="143">
        <v>2</v>
      </c>
      <c r="K38" s="145"/>
    </row>
    <row r="39" spans="1:11" ht="20.100000000000001" customHeight="1">
      <c r="A39" s="164"/>
      <c r="B39" s="134"/>
      <c r="C39" s="135">
        <v>2019</v>
      </c>
      <c r="D39" s="139">
        <f>SUM(E39:J39)+SUM('57.2'!D39:J39)</f>
        <v>439</v>
      </c>
      <c r="E39" s="137">
        <v>18</v>
      </c>
      <c r="F39" s="137" t="s">
        <v>17</v>
      </c>
      <c r="G39" s="137">
        <v>2</v>
      </c>
      <c r="H39" s="137" t="s">
        <v>17</v>
      </c>
      <c r="I39" s="137" t="s">
        <v>17</v>
      </c>
      <c r="J39" s="137">
        <v>5</v>
      </c>
      <c r="K39" s="145"/>
    </row>
    <row r="40" spans="1:11" ht="20.100000000000001" customHeight="1">
      <c r="A40" s="164"/>
      <c r="B40" s="134"/>
      <c r="C40" s="135">
        <v>2020</v>
      </c>
      <c r="D40" s="139">
        <f>SUM(E40:J40)+SUM('57.2'!D40:J40)</f>
        <v>415</v>
      </c>
      <c r="E40" s="141">
        <v>22</v>
      </c>
      <c r="F40" s="137" t="s">
        <v>17</v>
      </c>
      <c r="G40" s="137" t="s">
        <v>17</v>
      </c>
      <c r="H40" s="137" t="s">
        <v>17</v>
      </c>
      <c r="I40" s="137" t="s">
        <v>17</v>
      </c>
      <c r="J40" s="141">
        <v>2</v>
      </c>
      <c r="K40" s="145"/>
    </row>
    <row r="41" spans="1:11" ht="8.1" customHeight="1">
      <c r="A41" s="164"/>
      <c r="B41" s="134"/>
      <c r="C41" s="128"/>
      <c r="D41" s="132"/>
      <c r="E41" s="141"/>
      <c r="F41" s="141"/>
      <c r="G41" s="141"/>
      <c r="H41" s="147"/>
      <c r="I41" s="141"/>
      <c r="J41" s="141"/>
      <c r="K41" s="145"/>
    </row>
    <row r="42" spans="1:11" ht="20.100000000000001" customHeight="1">
      <c r="A42" s="164" t="s">
        <v>22</v>
      </c>
      <c r="B42" s="134"/>
      <c r="C42" s="135">
        <v>2018</v>
      </c>
      <c r="D42" s="139">
        <f>SUM(E42:J42)+SUM('57.2'!D42:J42)</f>
        <v>169</v>
      </c>
      <c r="E42" s="108" t="s">
        <v>17</v>
      </c>
      <c r="F42" s="108" t="s">
        <v>17</v>
      </c>
      <c r="G42" s="108" t="s">
        <v>17</v>
      </c>
      <c r="H42" s="108" t="s">
        <v>17</v>
      </c>
      <c r="I42" s="108" t="s">
        <v>17</v>
      </c>
      <c r="J42" s="108" t="s">
        <v>17</v>
      </c>
      <c r="K42" s="145"/>
    </row>
    <row r="43" spans="1:11" ht="20.100000000000001" customHeight="1">
      <c r="A43" s="164"/>
      <c r="B43" s="134"/>
      <c r="C43" s="135">
        <v>2019</v>
      </c>
      <c r="D43" s="139">
        <f>SUM(E43:J43)+SUM('57.2'!D43:J43)</f>
        <v>160</v>
      </c>
      <c r="E43" s="137">
        <v>2</v>
      </c>
      <c r="F43" s="137" t="s">
        <v>17</v>
      </c>
      <c r="G43" s="137" t="s">
        <v>17</v>
      </c>
      <c r="H43" s="137" t="s">
        <v>17</v>
      </c>
      <c r="I43" s="137" t="s">
        <v>17</v>
      </c>
      <c r="J43" s="137" t="s">
        <v>17</v>
      </c>
      <c r="K43" s="145"/>
    </row>
    <row r="44" spans="1:11" ht="20.100000000000001" customHeight="1">
      <c r="A44" s="164"/>
      <c r="B44" s="134"/>
      <c r="C44" s="135">
        <v>2020</v>
      </c>
      <c r="D44" s="139">
        <f>SUM(E44:J44)+SUM('57.2'!D44:J44)</f>
        <v>190</v>
      </c>
      <c r="E44" s="139" t="s">
        <v>17</v>
      </c>
      <c r="F44" s="137" t="s">
        <v>17</v>
      </c>
      <c r="G44" s="137" t="s">
        <v>17</v>
      </c>
      <c r="H44" s="137" t="s">
        <v>17</v>
      </c>
      <c r="I44" s="137" t="s">
        <v>17</v>
      </c>
      <c r="J44" s="137" t="s">
        <v>17</v>
      </c>
      <c r="K44" s="145"/>
    </row>
    <row r="45" spans="1:11" ht="8.1" customHeight="1">
      <c r="A45" s="164"/>
      <c r="B45" s="134"/>
      <c r="C45" s="128"/>
      <c r="D45" s="132"/>
      <c r="E45" s="139"/>
      <c r="F45" s="139"/>
      <c r="G45" s="139"/>
      <c r="H45" s="139"/>
      <c r="I45" s="139"/>
      <c r="J45" s="139"/>
      <c r="K45" s="145"/>
    </row>
    <row r="46" spans="1:11" ht="20.100000000000001" customHeight="1">
      <c r="A46" s="164" t="s">
        <v>111</v>
      </c>
      <c r="B46" s="134"/>
      <c r="C46" s="135">
        <v>2018</v>
      </c>
      <c r="D46" s="139">
        <f>SUM(E46:J46)+SUM('57.2'!D46:J46)</f>
        <v>195</v>
      </c>
      <c r="E46" s="143">
        <v>7</v>
      </c>
      <c r="F46" s="108" t="s">
        <v>17</v>
      </c>
      <c r="G46" s="108" t="s">
        <v>17</v>
      </c>
      <c r="H46" s="108" t="s">
        <v>17</v>
      </c>
      <c r="I46" s="108" t="s">
        <v>17</v>
      </c>
      <c r="J46" s="143">
        <v>7</v>
      </c>
      <c r="K46" s="148"/>
    </row>
    <row r="47" spans="1:11" ht="20.100000000000001" customHeight="1">
      <c r="A47" s="164"/>
      <c r="B47" s="134"/>
      <c r="C47" s="135">
        <v>2019</v>
      </c>
      <c r="D47" s="139">
        <f>SUM(E47:J47)+SUM('57.2'!D47:J47)</f>
        <v>288</v>
      </c>
      <c r="E47" s="137">
        <v>7</v>
      </c>
      <c r="F47" s="137">
        <v>1</v>
      </c>
      <c r="G47" s="137" t="s">
        <v>17</v>
      </c>
      <c r="H47" s="137" t="s">
        <v>17</v>
      </c>
      <c r="I47" s="137" t="s">
        <v>17</v>
      </c>
      <c r="J47" s="137">
        <v>1</v>
      </c>
      <c r="K47" s="148"/>
    </row>
    <row r="48" spans="1:11" ht="20.100000000000001" customHeight="1">
      <c r="A48" s="164"/>
      <c r="B48" s="134"/>
      <c r="C48" s="135">
        <v>2020</v>
      </c>
      <c r="D48" s="139">
        <f>SUM(E48:J48)+SUM('57.2'!D48:J48)</f>
        <v>208</v>
      </c>
      <c r="E48" s="137">
        <v>4</v>
      </c>
      <c r="F48" s="137">
        <v>1</v>
      </c>
      <c r="G48" s="137">
        <v>1</v>
      </c>
      <c r="H48" s="137" t="s">
        <v>17</v>
      </c>
      <c r="I48" s="137" t="s">
        <v>17</v>
      </c>
      <c r="J48" s="137">
        <v>1</v>
      </c>
      <c r="K48" s="148"/>
    </row>
    <row r="49" spans="1:11" ht="8.1" customHeight="1">
      <c r="A49" s="164"/>
      <c r="B49" s="134"/>
      <c r="C49" s="128"/>
      <c r="D49" s="132"/>
      <c r="E49" s="141"/>
      <c r="F49" s="141"/>
      <c r="G49" s="141"/>
      <c r="H49" s="147"/>
      <c r="I49" s="141"/>
      <c r="J49" s="141"/>
      <c r="K49" s="148"/>
    </row>
    <row r="50" spans="1:11" ht="20.100000000000001" customHeight="1">
      <c r="A50" s="164" t="s">
        <v>25</v>
      </c>
      <c r="B50" s="134"/>
      <c r="C50" s="135">
        <v>2018</v>
      </c>
      <c r="D50" s="139">
        <f>SUM(E50:J50)+SUM('57.2'!D50:J50)</f>
        <v>174</v>
      </c>
      <c r="E50" s="39">
        <v>6</v>
      </c>
      <c r="F50" s="108" t="s">
        <v>17</v>
      </c>
      <c r="G50" s="108" t="s">
        <v>17</v>
      </c>
      <c r="H50" s="108" t="s">
        <v>17</v>
      </c>
      <c r="I50" s="108" t="s">
        <v>17</v>
      </c>
      <c r="J50" s="39">
        <v>4</v>
      </c>
      <c r="K50" s="145"/>
    </row>
    <row r="51" spans="1:11" ht="20.100000000000001" customHeight="1">
      <c r="A51" s="164"/>
      <c r="B51" s="134"/>
      <c r="C51" s="135">
        <v>2019</v>
      </c>
      <c r="D51" s="139">
        <f>SUM(E51:J51)+SUM('57.2'!D51:J51)</f>
        <v>107</v>
      </c>
      <c r="E51" s="137">
        <v>5</v>
      </c>
      <c r="F51" s="137" t="s">
        <v>17</v>
      </c>
      <c r="G51" s="137" t="s">
        <v>17</v>
      </c>
      <c r="H51" s="137" t="s">
        <v>17</v>
      </c>
      <c r="I51" s="137" t="s">
        <v>17</v>
      </c>
      <c r="J51" s="137">
        <v>1</v>
      </c>
      <c r="K51" s="145"/>
    </row>
    <row r="52" spans="1:11" ht="20.100000000000001" customHeight="1">
      <c r="A52" s="164"/>
      <c r="B52" s="134"/>
      <c r="C52" s="135">
        <v>2020</v>
      </c>
      <c r="D52" s="139">
        <f>SUM(E52:J52)+SUM('57.2'!D52:J52)</f>
        <v>108</v>
      </c>
      <c r="E52" s="137">
        <v>7</v>
      </c>
      <c r="F52" s="137">
        <v>1</v>
      </c>
      <c r="G52" s="139">
        <v>1</v>
      </c>
      <c r="H52" s="137" t="s">
        <v>17</v>
      </c>
      <c r="I52" s="139" t="s">
        <v>17</v>
      </c>
      <c r="J52" s="137" t="s">
        <v>17</v>
      </c>
      <c r="K52" s="145"/>
    </row>
    <row r="53" spans="1:11" ht="8.1" customHeight="1">
      <c r="A53" s="164"/>
      <c r="B53" s="134"/>
      <c r="C53" s="128"/>
      <c r="D53" s="132"/>
      <c r="E53" s="141"/>
      <c r="F53" s="141"/>
      <c r="G53" s="141"/>
      <c r="H53" s="147"/>
      <c r="I53" s="141"/>
      <c r="J53" s="141"/>
      <c r="K53" s="148"/>
    </row>
    <row r="54" spans="1:11" ht="20.100000000000001" customHeight="1">
      <c r="A54" s="164" t="s">
        <v>26</v>
      </c>
      <c r="B54" s="134"/>
      <c r="C54" s="135">
        <v>2018</v>
      </c>
      <c r="D54" s="139">
        <f>SUM(E54:J54)+SUM('57.2'!D54:J54)</f>
        <v>179</v>
      </c>
      <c r="E54" s="39">
        <v>1</v>
      </c>
      <c r="F54" s="108" t="s">
        <v>17</v>
      </c>
      <c r="G54" s="39">
        <v>2</v>
      </c>
      <c r="H54" s="108" t="s">
        <v>17</v>
      </c>
      <c r="I54" s="108" t="s">
        <v>17</v>
      </c>
      <c r="J54" s="39">
        <v>1</v>
      </c>
      <c r="K54" s="145"/>
    </row>
    <row r="55" spans="1:11" ht="20.100000000000001" customHeight="1">
      <c r="A55" s="164"/>
      <c r="B55" s="134"/>
      <c r="C55" s="135">
        <v>2019</v>
      </c>
      <c r="D55" s="139">
        <f>SUM(E55:J55)+SUM('57.2'!D55:J55)</f>
        <v>235</v>
      </c>
      <c r="E55" s="137">
        <v>1</v>
      </c>
      <c r="F55" s="137" t="s">
        <v>17</v>
      </c>
      <c r="G55" s="137" t="s">
        <v>17</v>
      </c>
      <c r="H55" s="137" t="s">
        <v>17</v>
      </c>
      <c r="I55" s="137" t="s">
        <v>17</v>
      </c>
      <c r="J55" s="137">
        <v>2</v>
      </c>
      <c r="K55" s="145"/>
    </row>
    <row r="56" spans="1:11" ht="20.100000000000001" customHeight="1">
      <c r="A56" s="164"/>
      <c r="B56" s="134"/>
      <c r="C56" s="135">
        <v>2020</v>
      </c>
      <c r="D56" s="139">
        <f>SUM(E56:J56)+SUM('57.2'!D56:J56)</f>
        <v>129</v>
      </c>
      <c r="E56" s="139" t="s">
        <v>17</v>
      </c>
      <c r="F56" s="139" t="s">
        <v>17</v>
      </c>
      <c r="G56" s="137">
        <v>1</v>
      </c>
      <c r="H56" s="137" t="s">
        <v>17</v>
      </c>
      <c r="I56" s="139">
        <v>1</v>
      </c>
      <c r="J56" s="139">
        <v>1</v>
      </c>
      <c r="K56" s="145"/>
    </row>
    <row r="57" spans="1:11" ht="8.1" customHeight="1">
      <c r="A57" s="164"/>
      <c r="B57" s="134"/>
      <c r="C57" s="128"/>
      <c r="D57" s="132"/>
      <c r="E57" s="139"/>
      <c r="F57" s="139"/>
      <c r="G57" s="139"/>
      <c r="H57" s="139"/>
      <c r="I57" s="139"/>
      <c r="J57" s="139"/>
      <c r="K57" s="145"/>
    </row>
    <row r="58" spans="1:11" ht="20.100000000000001" customHeight="1">
      <c r="A58" s="164" t="s">
        <v>27</v>
      </c>
      <c r="B58" s="134"/>
      <c r="C58" s="135">
        <v>2018</v>
      </c>
      <c r="D58" s="139">
        <f>SUM(E58:J58)+SUM('57.2'!D58:J58)</f>
        <v>61</v>
      </c>
      <c r="E58" s="108" t="s">
        <v>17</v>
      </c>
      <c r="F58" s="108" t="s">
        <v>17</v>
      </c>
      <c r="G58" s="108" t="s">
        <v>17</v>
      </c>
      <c r="H58" s="108" t="s">
        <v>17</v>
      </c>
      <c r="I58" s="108" t="s">
        <v>17</v>
      </c>
      <c r="J58" s="108" t="s">
        <v>17</v>
      </c>
      <c r="K58" s="148"/>
    </row>
    <row r="59" spans="1:11" ht="20.100000000000001" customHeight="1">
      <c r="A59" s="164"/>
      <c r="B59" s="134"/>
      <c r="C59" s="135">
        <v>2019</v>
      </c>
      <c r="D59" s="139">
        <f>SUM(E59:J59)+SUM('57.2'!D59:J59)</f>
        <v>80</v>
      </c>
      <c r="E59" s="137" t="s">
        <v>17</v>
      </c>
      <c r="F59" s="137" t="s">
        <v>17</v>
      </c>
      <c r="G59" s="137" t="s">
        <v>17</v>
      </c>
      <c r="H59" s="137" t="s">
        <v>17</v>
      </c>
      <c r="I59" s="137" t="s">
        <v>17</v>
      </c>
      <c r="J59" s="137" t="s">
        <v>17</v>
      </c>
      <c r="K59" s="148"/>
    </row>
    <row r="60" spans="1:11" ht="20.100000000000001" customHeight="1">
      <c r="A60" s="164"/>
      <c r="B60" s="134"/>
      <c r="C60" s="135">
        <v>2020</v>
      </c>
      <c r="D60" s="139">
        <f>SUM(E60:J60)+SUM('57.2'!D60:J60)</f>
        <v>113</v>
      </c>
      <c r="E60" s="141">
        <v>1</v>
      </c>
      <c r="F60" s="137" t="s">
        <v>17</v>
      </c>
      <c r="G60" s="137" t="s">
        <v>17</v>
      </c>
      <c r="H60" s="137" t="s">
        <v>17</v>
      </c>
      <c r="I60" s="137" t="s">
        <v>17</v>
      </c>
      <c r="J60" s="137">
        <v>2</v>
      </c>
      <c r="K60" s="148"/>
    </row>
    <row r="61" spans="1:11" ht="8.1" customHeight="1">
      <c r="A61" s="164"/>
      <c r="B61" s="134"/>
      <c r="C61" s="128"/>
      <c r="D61" s="132"/>
      <c r="E61" s="141"/>
      <c r="F61" s="141"/>
      <c r="G61" s="141"/>
      <c r="H61" s="147"/>
      <c r="I61" s="141"/>
      <c r="J61" s="141"/>
      <c r="K61" s="148"/>
    </row>
    <row r="62" spans="1:11" ht="20.100000000000001" customHeight="1">
      <c r="A62" s="164" t="s">
        <v>112</v>
      </c>
      <c r="B62" s="134"/>
      <c r="C62" s="135">
        <v>2018</v>
      </c>
      <c r="D62" s="139">
        <f>SUM(E62:J62)+SUM('57.2'!D62:J62)</f>
        <v>130</v>
      </c>
      <c r="E62" s="39">
        <v>3</v>
      </c>
      <c r="F62" s="108" t="s">
        <v>17</v>
      </c>
      <c r="G62" s="108" t="s">
        <v>17</v>
      </c>
      <c r="H62" s="108" t="s">
        <v>17</v>
      </c>
      <c r="I62" s="108" t="s">
        <v>17</v>
      </c>
      <c r="J62" s="108" t="s">
        <v>17</v>
      </c>
      <c r="K62" s="145"/>
    </row>
    <row r="63" spans="1:11" ht="20.100000000000001" customHeight="1">
      <c r="A63" s="164"/>
      <c r="B63" s="134"/>
      <c r="C63" s="135">
        <v>2019</v>
      </c>
      <c r="D63" s="139">
        <f>SUM(E63:J63)+SUM('57.2'!D63:J63)</f>
        <v>139</v>
      </c>
      <c r="E63" s="137">
        <v>1</v>
      </c>
      <c r="F63" s="137" t="s">
        <v>17</v>
      </c>
      <c r="G63" s="137" t="s">
        <v>17</v>
      </c>
      <c r="H63" s="137" t="s">
        <v>17</v>
      </c>
      <c r="I63" s="137">
        <v>1</v>
      </c>
      <c r="J63" s="137">
        <v>2</v>
      </c>
      <c r="K63" s="145"/>
    </row>
    <row r="64" spans="1:11" ht="20.100000000000001" customHeight="1">
      <c r="A64" s="164"/>
      <c r="B64" s="134"/>
      <c r="C64" s="135">
        <v>2020</v>
      </c>
      <c r="D64" s="139">
        <f>SUM(E64:J64)+SUM('57.2'!D64:J64)</f>
        <v>102</v>
      </c>
      <c r="E64" s="137" t="s">
        <v>17</v>
      </c>
      <c r="F64" s="137" t="s">
        <v>17</v>
      </c>
      <c r="G64" s="137" t="s">
        <v>17</v>
      </c>
      <c r="H64" s="137" t="s">
        <v>17</v>
      </c>
      <c r="I64" s="137" t="s">
        <v>17</v>
      </c>
      <c r="J64" s="137" t="s">
        <v>17</v>
      </c>
      <c r="K64" s="145"/>
    </row>
    <row r="65" spans="1:11" ht="8.1" customHeight="1">
      <c r="A65" s="164"/>
      <c r="B65" s="134"/>
      <c r="C65" s="128"/>
      <c r="D65" s="132"/>
      <c r="E65" s="141"/>
      <c r="F65" s="141"/>
      <c r="G65" s="141"/>
      <c r="H65" s="147"/>
      <c r="I65" s="141"/>
      <c r="J65" s="141"/>
      <c r="K65" s="148"/>
    </row>
    <row r="66" spans="1:11" ht="20.100000000000001" customHeight="1">
      <c r="A66" s="164" t="s">
        <v>28</v>
      </c>
      <c r="B66" s="134"/>
      <c r="C66" s="135">
        <v>2018</v>
      </c>
      <c r="D66" s="139">
        <f>SUM(E66:J66)+SUM('57.2'!D66:J66)</f>
        <v>56</v>
      </c>
      <c r="E66" s="39">
        <v>3</v>
      </c>
      <c r="F66" s="108" t="s">
        <v>17</v>
      </c>
      <c r="G66" s="108" t="s">
        <v>17</v>
      </c>
      <c r="H66" s="108" t="s">
        <v>17</v>
      </c>
      <c r="I66" s="108" t="s">
        <v>17</v>
      </c>
      <c r="J66" s="108" t="s">
        <v>17</v>
      </c>
      <c r="K66" s="145"/>
    </row>
    <row r="67" spans="1:11" ht="20.100000000000001" customHeight="1">
      <c r="A67" s="134"/>
      <c r="B67" s="134"/>
      <c r="C67" s="135">
        <v>2019</v>
      </c>
      <c r="D67" s="139">
        <f>SUM(E67:J67)+SUM('57.2'!D67:J67)</f>
        <v>63</v>
      </c>
      <c r="E67" s="137" t="s">
        <v>17</v>
      </c>
      <c r="F67" s="137" t="s">
        <v>17</v>
      </c>
      <c r="G67" s="137" t="s">
        <v>17</v>
      </c>
      <c r="H67" s="137" t="s">
        <v>17</v>
      </c>
      <c r="I67" s="137" t="s">
        <v>17</v>
      </c>
      <c r="J67" s="137" t="s">
        <v>17</v>
      </c>
      <c r="K67" s="145"/>
    </row>
    <row r="68" spans="1:11" ht="20.100000000000001" customHeight="1">
      <c r="A68" s="134"/>
      <c r="B68" s="134"/>
      <c r="C68" s="135">
        <v>2020</v>
      </c>
      <c r="D68" s="139">
        <f>SUM(E68:J68)+SUM('57.2'!D68:J68)</f>
        <v>41</v>
      </c>
      <c r="E68" s="137" t="s">
        <v>17</v>
      </c>
      <c r="F68" s="137" t="s">
        <v>17</v>
      </c>
      <c r="G68" s="137" t="s">
        <v>17</v>
      </c>
      <c r="H68" s="137" t="s">
        <v>17</v>
      </c>
      <c r="I68" s="137" t="s">
        <v>17</v>
      </c>
      <c r="J68" s="137" t="s">
        <v>17</v>
      </c>
      <c r="K68" s="145"/>
    </row>
    <row r="69" spans="1:11" ht="8.1" customHeight="1">
      <c r="A69" s="45"/>
      <c r="B69" s="45"/>
      <c r="C69" s="45"/>
      <c r="D69" s="45"/>
      <c r="E69" s="45"/>
      <c r="F69" s="45"/>
      <c r="G69" s="45"/>
      <c r="H69" s="45"/>
      <c r="I69" s="45"/>
      <c r="J69" s="45"/>
      <c r="K69" s="44"/>
    </row>
    <row r="70" spans="1:11" ht="20.100000000000001" customHeight="1">
      <c r="A70" s="149"/>
      <c r="B70" s="149"/>
      <c r="C70" s="150"/>
      <c r="D70" s="149"/>
      <c r="E70" s="149"/>
      <c r="F70" s="149"/>
      <c r="G70" s="149"/>
      <c r="H70" s="151"/>
      <c r="I70" s="151"/>
      <c r="J70" s="151"/>
      <c r="K70" s="46" t="s">
        <v>113</v>
      </c>
    </row>
    <row r="71" spans="1:11" ht="20.100000000000001" customHeight="1">
      <c r="A71" s="149"/>
      <c r="B71" s="149"/>
      <c r="C71" s="150"/>
      <c r="D71" s="149"/>
      <c r="E71" s="149"/>
      <c r="F71" s="149"/>
      <c r="G71" s="149"/>
      <c r="H71" s="152"/>
      <c r="I71" s="152"/>
      <c r="J71" s="152"/>
      <c r="K71" s="48" t="s">
        <v>114</v>
      </c>
    </row>
  </sheetData>
  <printOptions horizontalCentered="1"/>
  <pageMargins left="0.55000000000000004" right="0.55000000000000004" top="0.55000000000000004" bottom="0.55000000000000004" header="0.55000000000000004" footer="0.55000000000000004"/>
  <pageSetup paperSize="9" scale="62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K71"/>
  <sheetViews>
    <sheetView view="pageBreakPreview" zoomScaleNormal="100" zoomScaleSheetLayoutView="100" workbookViewId="0">
      <selection activeCell="A4" sqref="A4"/>
    </sheetView>
  </sheetViews>
  <sheetFormatPr defaultColWidth="9" defaultRowHeight="20.100000000000001" customHeight="1"/>
  <cols>
    <col min="1" max="3" width="12.7109375" style="1" customWidth="1"/>
    <col min="4" max="4" width="14.7109375" style="1" customWidth="1"/>
    <col min="5" max="6" width="18.7109375" style="1" customWidth="1"/>
    <col min="7" max="10" width="14.7109375" style="1" customWidth="1"/>
    <col min="11" max="11" width="1.7109375" style="1" customWidth="1"/>
    <col min="12" max="16384" width="9" style="1"/>
  </cols>
  <sheetData>
    <row r="1" spans="1:11" ht="8.1" customHeight="1">
      <c r="A1" s="11"/>
      <c r="B1" s="11"/>
      <c r="C1" s="110"/>
      <c r="D1" s="11"/>
      <c r="E1" s="11"/>
      <c r="F1" s="11"/>
      <c r="G1" s="11"/>
      <c r="H1" s="11"/>
      <c r="I1" s="11"/>
      <c r="J1" s="11"/>
      <c r="K1" s="11"/>
    </row>
    <row r="2" spans="1:11" ht="8.1" customHeight="1">
      <c r="A2" s="11"/>
      <c r="B2" s="11"/>
      <c r="C2" s="110"/>
      <c r="D2" s="11"/>
      <c r="E2" s="11"/>
      <c r="F2" s="11"/>
      <c r="G2" s="11"/>
      <c r="H2" s="11"/>
      <c r="I2" s="11"/>
      <c r="J2" s="11"/>
      <c r="K2" s="11"/>
    </row>
    <row r="3" spans="1:11" ht="20.100000000000001" customHeight="1">
      <c r="A3" s="111" t="s">
        <v>395</v>
      </c>
      <c r="B3" s="111"/>
      <c r="C3" s="112"/>
      <c r="D3" s="11"/>
      <c r="E3" s="11"/>
      <c r="F3" s="11"/>
      <c r="G3" s="11"/>
      <c r="H3" s="11"/>
      <c r="I3" s="11"/>
      <c r="J3" s="11"/>
      <c r="K3" s="11"/>
    </row>
    <row r="4" spans="1:11" ht="20.100000000000001" customHeight="1">
      <c r="A4" s="113" t="s">
        <v>396</v>
      </c>
      <c r="B4" s="113"/>
      <c r="C4" s="114"/>
      <c r="D4" s="11"/>
      <c r="E4" s="11"/>
      <c r="F4" s="11"/>
      <c r="G4" s="11"/>
      <c r="H4" s="11"/>
      <c r="I4" s="11"/>
      <c r="J4" s="11"/>
      <c r="K4" s="11"/>
    </row>
    <row r="5" spans="1:11" ht="8.1" customHeight="1">
      <c r="A5" s="12"/>
      <c r="B5" s="12"/>
      <c r="C5" s="12"/>
      <c r="D5" s="12"/>
      <c r="E5" s="12"/>
      <c r="F5" s="12"/>
      <c r="G5" s="12"/>
      <c r="H5" s="12"/>
      <c r="I5" s="12"/>
      <c r="J5" s="12"/>
      <c r="K5" s="11"/>
    </row>
    <row r="6" spans="1:11" ht="8.1" customHeight="1">
      <c r="A6" s="13"/>
      <c r="B6" s="13"/>
      <c r="C6" s="13"/>
      <c r="D6" s="13"/>
      <c r="E6" s="13"/>
      <c r="F6" s="13"/>
      <c r="G6" s="13"/>
      <c r="H6" s="13"/>
      <c r="I6" s="13"/>
      <c r="J6" s="13"/>
      <c r="K6" s="11"/>
    </row>
    <row r="7" spans="1:11" ht="20.100000000000001" customHeight="1">
      <c r="A7" s="115" t="s">
        <v>79</v>
      </c>
      <c r="B7" s="116"/>
      <c r="C7" s="117" t="s">
        <v>4</v>
      </c>
      <c r="D7" s="118" t="s">
        <v>189</v>
      </c>
      <c r="E7" s="118" t="s">
        <v>190</v>
      </c>
      <c r="F7" s="118" t="s">
        <v>190</v>
      </c>
      <c r="G7" s="118" t="s">
        <v>191</v>
      </c>
      <c r="H7" s="118" t="s">
        <v>192</v>
      </c>
      <c r="I7" s="118" t="s">
        <v>154</v>
      </c>
      <c r="J7" s="118" t="s">
        <v>193</v>
      </c>
      <c r="K7" s="14"/>
    </row>
    <row r="8" spans="1:11" ht="20.100000000000001" customHeight="1">
      <c r="A8" s="119" t="s">
        <v>82</v>
      </c>
      <c r="B8" s="120"/>
      <c r="C8" s="121" t="s">
        <v>6</v>
      </c>
      <c r="D8" s="118" t="s">
        <v>194</v>
      </c>
      <c r="E8" s="118" t="s">
        <v>195</v>
      </c>
      <c r="F8" s="118" t="s">
        <v>195</v>
      </c>
      <c r="G8" s="118" t="s">
        <v>130</v>
      </c>
      <c r="H8" s="118" t="s">
        <v>173</v>
      </c>
      <c r="I8" s="118" t="s">
        <v>196</v>
      </c>
      <c r="J8" s="118" t="s">
        <v>197</v>
      </c>
      <c r="K8" s="18"/>
    </row>
    <row r="9" spans="1:11" ht="20.100000000000001" customHeight="1">
      <c r="A9" s="122"/>
      <c r="B9" s="122"/>
      <c r="C9" s="123"/>
      <c r="D9" s="124" t="s">
        <v>198</v>
      </c>
      <c r="E9" s="118" t="s">
        <v>199</v>
      </c>
      <c r="F9" s="118" t="s">
        <v>200</v>
      </c>
      <c r="G9" s="124" t="s">
        <v>133</v>
      </c>
      <c r="H9" s="124" t="s">
        <v>201</v>
      </c>
      <c r="I9" s="124" t="s">
        <v>132</v>
      </c>
      <c r="J9" s="118" t="s">
        <v>202</v>
      </c>
      <c r="K9" s="18"/>
    </row>
    <row r="10" spans="1:11" ht="20.100000000000001" customHeight="1">
      <c r="A10" s="122"/>
      <c r="B10" s="122"/>
      <c r="C10" s="123"/>
      <c r="D10" s="124" t="s">
        <v>203</v>
      </c>
      <c r="E10" s="124" t="s">
        <v>204</v>
      </c>
      <c r="F10" s="124" t="s">
        <v>205</v>
      </c>
      <c r="G10" s="124" t="s">
        <v>203</v>
      </c>
      <c r="H10" s="124"/>
      <c r="I10" s="124" t="s">
        <v>206</v>
      </c>
      <c r="J10" s="124" t="s">
        <v>207</v>
      </c>
      <c r="K10" s="18"/>
    </row>
    <row r="11" spans="1:11" ht="20.100000000000001" customHeight="1">
      <c r="A11" s="122"/>
      <c r="B11" s="122"/>
      <c r="C11" s="123"/>
      <c r="D11" s="125"/>
      <c r="E11" s="124" t="s">
        <v>208</v>
      </c>
      <c r="F11" s="124" t="s">
        <v>209</v>
      </c>
      <c r="G11" s="118"/>
      <c r="H11" s="124"/>
      <c r="I11" s="124"/>
      <c r="J11" s="124" t="s">
        <v>210</v>
      </c>
      <c r="K11" s="18"/>
    </row>
    <row r="12" spans="1:11" ht="8.1" customHeight="1">
      <c r="A12" s="22"/>
      <c r="B12" s="22"/>
      <c r="C12" s="22"/>
      <c r="D12" s="22"/>
      <c r="E12" s="22"/>
      <c r="F12" s="22"/>
      <c r="G12" s="22"/>
      <c r="H12" s="22"/>
      <c r="I12" s="22"/>
      <c r="J12" s="22"/>
      <c r="K12" s="18"/>
    </row>
    <row r="13" spans="1:11" ht="8.1" customHeight="1">
      <c r="A13" s="23"/>
      <c r="B13" s="23"/>
      <c r="C13" s="23"/>
      <c r="D13" s="23"/>
      <c r="E13" s="23"/>
      <c r="F13" s="23"/>
      <c r="G13" s="23"/>
      <c r="H13" s="23"/>
      <c r="I13" s="23"/>
      <c r="J13" s="23"/>
      <c r="K13" s="27"/>
    </row>
    <row r="14" spans="1:11" ht="20.100000000000001" customHeight="1">
      <c r="A14" s="162" t="s">
        <v>12</v>
      </c>
      <c r="B14" s="127"/>
      <c r="C14" s="128">
        <v>2018</v>
      </c>
      <c r="D14" s="163">
        <f t="shared" ref="D14:J16" si="0">SUM(D18,D22,D26,D30,D34,D38,D42,D46,D50,D54,D58,D62,D66)</f>
        <v>3</v>
      </c>
      <c r="E14" s="163">
        <f t="shared" si="0"/>
        <v>89</v>
      </c>
      <c r="F14" s="163">
        <f t="shared" si="0"/>
        <v>6</v>
      </c>
      <c r="G14" s="163" t="s">
        <v>17</v>
      </c>
      <c r="H14" s="163">
        <f t="shared" si="0"/>
        <v>1</v>
      </c>
      <c r="I14" s="163">
        <f t="shared" si="0"/>
        <v>3609</v>
      </c>
      <c r="J14" s="163">
        <f t="shared" si="0"/>
        <v>59</v>
      </c>
      <c r="K14" s="14"/>
    </row>
    <row r="15" spans="1:11" ht="20.100000000000001" customHeight="1">
      <c r="A15" s="162"/>
      <c r="B15" s="127"/>
      <c r="C15" s="128">
        <v>2019</v>
      </c>
      <c r="D15" s="163">
        <f t="shared" si="0"/>
        <v>1</v>
      </c>
      <c r="E15" s="163">
        <f t="shared" si="0"/>
        <v>115</v>
      </c>
      <c r="F15" s="163">
        <f t="shared" si="0"/>
        <v>4</v>
      </c>
      <c r="G15" s="163" t="s">
        <v>17</v>
      </c>
      <c r="H15" s="163">
        <f t="shared" si="0"/>
        <v>1</v>
      </c>
      <c r="I15" s="163">
        <f t="shared" si="0"/>
        <v>4176</v>
      </c>
      <c r="J15" s="163">
        <f>SUM(J19,J23,J27,J31,J35,J39,J43,J47,J51,J55,J59,J63,J67)</f>
        <v>175</v>
      </c>
      <c r="K15" s="18"/>
    </row>
    <row r="16" spans="1:11" ht="20.100000000000001" customHeight="1">
      <c r="A16" s="162"/>
      <c r="B16" s="127"/>
      <c r="C16" s="128">
        <v>2020</v>
      </c>
      <c r="D16" s="163">
        <f t="shared" si="0"/>
        <v>2</v>
      </c>
      <c r="E16" s="163">
        <f t="shared" si="0"/>
        <v>99</v>
      </c>
      <c r="F16" s="163">
        <f t="shared" si="0"/>
        <v>4</v>
      </c>
      <c r="G16" s="163" t="s">
        <v>17</v>
      </c>
      <c r="H16" s="163" t="s">
        <v>17</v>
      </c>
      <c r="I16" s="163">
        <f t="shared" si="0"/>
        <v>3261</v>
      </c>
      <c r="J16" s="163">
        <f t="shared" si="0"/>
        <v>95</v>
      </c>
      <c r="K16" s="35"/>
    </row>
    <row r="17" spans="1:11" ht="8.1" customHeight="1">
      <c r="A17" s="164"/>
      <c r="B17" s="127"/>
      <c r="C17" s="128"/>
      <c r="D17" s="132"/>
      <c r="E17" s="133"/>
      <c r="F17" s="133"/>
      <c r="G17" s="133"/>
      <c r="H17" s="133"/>
      <c r="I17" s="133"/>
      <c r="J17" s="133"/>
      <c r="K17" s="35"/>
    </row>
    <row r="18" spans="1:11" ht="20.100000000000001" customHeight="1">
      <c r="A18" s="164" t="s">
        <v>108</v>
      </c>
      <c r="B18" s="134"/>
      <c r="C18" s="135">
        <v>2018</v>
      </c>
      <c r="D18" s="108" t="s">
        <v>17</v>
      </c>
      <c r="E18" s="39">
        <v>3</v>
      </c>
      <c r="F18" s="39">
        <v>1</v>
      </c>
      <c r="G18" s="108" t="s">
        <v>17</v>
      </c>
      <c r="H18" s="108" t="s">
        <v>17</v>
      </c>
      <c r="I18" s="39">
        <v>298</v>
      </c>
      <c r="J18" s="108" t="s">
        <v>17</v>
      </c>
      <c r="K18" s="35"/>
    </row>
    <row r="19" spans="1:11" ht="20.100000000000001" customHeight="1">
      <c r="A19" s="164"/>
      <c r="B19" s="134"/>
      <c r="C19" s="135">
        <v>2019</v>
      </c>
      <c r="D19" s="137" t="s">
        <v>17</v>
      </c>
      <c r="E19" s="137">
        <v>1</v>
      </c>
      <c r="F19" s="137" t="s">
        <v>17</v>
      </c>
      <c r="G19" s="137" t="s">
        <v>17</v>
      </c>
      <c r="H19" s="137" t="s">
        <v>17</v>
      </c>
      <c r="I19" s="137">
        <v>295</v>
      </c>
      <c r="J19" s="137">
        <v>4</v>
      </c>
      <c r="K19" s="35"/>
    </row>
    <row r="20" spans="1:11" ht="20.100000000000001" customHeight="1">
      <c r="A20" s="164"/>
      <c r="B20" s="134"/>
      <c r="C20" s="135">
        <v>2020</v>
      </c>
      <c r="D20" s="139">
        <v>2</v>
      </c>
      <c r="E20" s="139">
        <v>1</v>
      </c>
      <c r="F20" s="137" t="s">
        <v>17</v>
      </c>
      <c r="G20" s="137" t="s">
        <v>17</v>
      </c>
      <c r="H20" s="137" t="s">
        <v>17</v>
      </c>
      <c r="I20" s="139">
        <v>178</v>
      </c>
      <c r="J20" s="137">
        <v>1</v>
      </c>
      <c r="K20" s="35"/>
    </row>
    <row r="21" spans="1:11" ht="8.1" customHeight="1">
      <c r="A21" s="164"/>
      <c r="B21" s="134"/>
      <c r="C21" s="128"/>
      <c r="D21" s="139"/>
      <c r="E21" s="139"/>
      <c r="F21" s="139"/>
      <c r="G21" s="139"/>
      <c r="H21" s="139"/>
      <c r="I21" s="139"/>
      <c r="J21" s="139"/>
      <c r="K21" s="145"/>
    </row>
    <row r="22" spans="1:11" ht="20.100000000000001" customHeight="1">
      <c r="A22" s="164" t="s">
        <v>14</v>
      </c>
      <c r="B22" s="134"/>
      <c r="C22" s="135">
        <v>2018</v>
      </c>
      <c r="D22" s="108" t="s">
        <v>17</v>
      </c>
      <c r="E22" s="108" t="s">
        <v>17</v>
      </c>
      <c r="F22" s="108" t="s">
        <v>17</v>
      </c>
      <c r="G22" s="108" t="s">
        <v>17</v>
      </c>
      <c r="H22" s="108" t="s">
        <v>17</v>
      </c>
      <c r="I22" s="143">
        <v>689</v>
      </c>
      <c r="J22" s="108" t="s">
        <v>17</v>
      </c>
      <c r="K22" s="145"/>
    </row>
    <row r="23" spans="1:11" ht="20.100000000000001" customHeight="1">
      <c r="A23" s="164"/>
      <c r="B23" s="134"/>
      <c r="C23" s="135">
        <v>2019</v>
      </c>
      <c r="D23" s="137" t="s">
        <v>17</v>
      </c>
      <c r="E23" s="137">
        <v>2</v>
      </c>
      <c r="F23" s="137" t="s">
        <v>17</v>
      </c>
      <c r="G23" s="137" t="s">
        <v>17</v>
      </c>
      <c r="H23" s="137" t="s">
        <v>17</v>
      </c>
      <c r="I23" s="137">
        <v>780</v>
      </c>
      <c r="J23" s="137" t="s">
        <v>17</v>
      </c>
      <c r="K23" s="145"/>
    </row>
    <row r="24" spans="1:11" ht="20.100000000000001" customHeight="1">
      <c r="A24" s="164"/>
      <c r="B24" s="134"/>
      <c r="C24" s="135">
        <v>2020</v>
      </c>
      <c r="D24" s="137" t="s">
        <v>17</v>
      </c>
      <c r="E24" s="137" t="s">
        <v>17</v>
      </c>
      <c r="F24" s="137" t="s">
        <v>17</v>
      </c>
      <c r="G24" s="137" t="s">
        <v>17</v>
      </c>
      <c r="H24" s="137" t="s">
        <v>17</v>
      </c>
      <c r="I24" s="141">
        <v>573</v>
      </c>
      <c r="J24" s="137" t="s">
        <v>17</v>
      </c>
      <c r="K24" s="145"/>
    </row>
    <row r="25" spans="1:11" ht="8.1" customHeight="1">
      <c r="A25" s="164"/>
      <c r="B25" s="134"/>
      <c r="C25" s="128"/>
      <c r="D25" s="139"/>
      <c r="E25" s="141"/>
      <c r="F25" s="141"/>
      <c r="G25" s="141"/>
      <c r="H25" s="141"/>
      <c r="I25" s="141"/>
      <c r="J25" s="141"/>
      <c r="K25" s="145"/>
    </row>
    <row r="26" spans="1:11" ht="20.100000000000001" customHeight="1">
      <c r="A26" s="164" t="s">
        <v>109</v>
      </c>
      <c r="B26" s="134"/>
      <c r="C26" s="135">
        <v>2018</v>
      </c>
      <c r="D26" s="139">
        <v>1</v>
      </c>
      <c r="E26" s="39">
        <v>58</v>
      </c>
      <c r="F26" s="39">
        <v>1</v>
      </c>
      <c r="G26" s="108" t="s">
        <v>17</v>
      </c>
      <c r="H26" s="39">
        <v>1</v>
      </c>
      <c r="I26" s="39">
        <v>947</v>
      </c>
      <c r="J26" s="39">
        <v>40</v>
      </c>
      <c r="K26" s="145"/>
    </row>
    <row r="27" spans="1:11" ht="20.100000000000001" customHeight="1">
      <c r="A27" s="164"/>
      <c r="B27" s="134"/>
      <c r="C27" s="135">
        <v>2019</v>
      </c>
      <c r="D27" s="137" t="s">
        <v>17</v>
      </c>
      <c r="E27" s="137">
        <v>84</v>
      </c>
      <c r="F27" s="137">
        <v>4</v>
      </c>
      <c r="G27" s="137" t="s">
        <v>17</v>
      </c>
      <c r="H27" s="137">
        <v>1</v>
      </c>
      <c r="I27" s="137">
        <v>1154</v>
      </c>
      <c r="J27" s="137">
        <v>132</v>
      </c>
      <c r="K27" s="145"/>
    </row>
    <row r="28" spans="1:11" ht="20.100000000000001" customHeight="1">
      <c r="A28" s="164"/>
      <c r="B28" s="134"/>
      <c r="C28" s="135">
        <v>2020</v>
      </c>
      <c r="D28" s="137" t="s">
        <v>17</v>
      </c>
      <c r="E28" s="137">
        <v>66</v>
      </c>
      <c r="F28" s="137">
        <v>1</v>
      </c>
      <c r="G28" s="137" t="s">
        <v>17</v>
      </c>
      <c r="H28" s="139" t="s">
        <v>17</v>
      </c>
      <c r="I28" s="139">
        <v>835</v>
      </c>
      <c r="J28" s="137">
        <v>84</v>
      </c>
      <c r="K28" s="145"/>
    </row>
    <row r="29" spans="1:11" ht="8.1" customHeight="1">
      <c r="A29" s="164"/>
      <c r="B29" s="134"/>
      <c r="C29" s="128"/>
      <c r="D29" s="139"/>
      <c r="E29" s="139"/>
      <c r="F29" s="139"/>
      <c r="G29" s="139"/>
      <c r="H29" s="139"/>
      <c r="I29" s="139"/>
      <c r="J29" s="139"/>
      <c r="K29" s="145"/>
    </row>
    <row r="30" spans="1:11" ht="20.100000000000001" customHeight="1">
      <c r="A30" s="164" t="s">
        <v>18</v>
      </c>
      <c r="B30" s="134"/>
      <c r="C30" s="135">
        <v>2018</v>
      </c>
      <c r="D30" s="108" t="s">
        <v>17</v>
      </c>
      <c r="E30" s="143">
        <v>1</v>
      </c>
      <c r="F30" s="143">
        <v>1</v>
      </c>
      <c r="G30" s="108" t="s">
        <v>17</v>
      </c>
      <c r="H30" s="108" t="s">
        <v>17</v>
      </c>
      <c r="I30" s="143">
        <v>114</v>
      </c>
      <c r="J30" s="143">
        <v>2</v>
      </c>
      <c r="K30" s="145"/>
    </row>
    <row r="31" spans="1:11" ht="20.100000000000001" customHeight="1">
      <c r="A31" s="164"/>
      <c r="B31" s="134"/>
      <c r="C31" s="135">
        <v>2019</v>
      </c>
      <c r="D31" s="137" t="s">
        <v>17</v>
      </c>
      <c r="E31" s="137">
        <v>3</v>
      </c>
      <c r="F31" s="137" t="s">
        <v>17</v>
      </c>
      <c r="G31" s="137" t="s">
        <v>17</v>
      </c>
      <c r="H31" s="137" t="s">
        <v>17</v>
      </c>
      <c r="I31" s="137">
        <v>187</v>
      </c>
      <c r="J31" s="137" t="s">
        <v>17</v>
      </c>
      <c r="K31" s="145"/>
    </row>
    <row r="32" spans="1:11" ht="20.100000000000001" customHeight="1">
      <c r="A32" s="164"/>
      <c r="B32" s="134"/>
      <c r="C32" s="135">
        <v>2020</v>
      </c>
      <c r="D32" s="137" t="s">
        <v>17</v>
      </c>
      <c r="E32" s="141">
        <v>7</v>
      </c>
      <c r="F32" s="141">
        <v>1</v>
      </c>
      <c r="G32" s="137" t="s">
        <v>17</v>
      </c>
      <c r="H32" s="141" t="s">
        <v>17</v>
      </c>
      <c r="I32" s="141">
        <v>153</v>
      </c>
      <c r="J32" s="137" t="s">
        <v>17</v>
      </c>
      <c r="K32" s="145"/>
    </row>
    <row r="33" spans="1:11" ht="8.1" customHeight="1">
      <c r="A33" s="164"/>
      <c r="B33" s="134"/>
      <c r="C33" s="128"/>
      <c r="D33" s="139"/>
      <c r="E33" s="141"/>
      <c r="F33" s="141"/>
      <c r="G33" s="141"/>
      <c r="H33" s="141"/>
      <c r="I33" s="141"/>
      <c r="J33" s="141"/>
      <c r="K33" s="145"/>
    </row>
    <row r="34" spans="1:11" ht="20.100000000000001" customHeight="1">
      <c r="A34" s="164" t="s">
        <v>19</v>
      </c>
      <c r="B34" s="134"/>
      <c r="C34" s="135">
        <v>2018</v>
      </c>
      <c r="D34" s="108" t="s">
        <v>17</v>
      </c>
      <c r="E34" s="39">
        <v>5</v>
      </c>
      <c r="F34" s="39">
        <v>2</v>
      </c>
      <c r="G34" s="108" t="s">
        <v>17</v>
      </c>
      <c r="H34" s="108" t="s">
        <v>17</v>
      </c>
      <c r="I34" s="39">
        <v>228</v>
      </c>
      <c r="J34" s="39">
        <v>1</v>
      </c>
      <c r="K34" s="145"/>
    </row>
    <row r="35" spans="1:11" ht="20.100000000000001" customHeight="1">
      <c r="A35" s="164"/>
      <c r="B35" s="134"/>
      <c r="C35" s="135">
        <v>2019</v>
      </c>
      <c r="D35" s="137" t="s">
        <v>17</v>
      </c>
      <c r="E35" s="137">
        <v>2</v>
      </c>
      <c r="F35" s="137" t="s">
        <v>17</v>
      </c>
      <c r="G35" s="137" t="s">
        <v>17</v>
      </c>
      <c r="H35" s="137" t="s">
        <v>17</v>
      </c>
      <c r="I35" s="137">
        <v>361</v>
      </c>
      <c r="J35" s="137" t="s">
        <v>17</v>
      </c>
      <c r="K35" s="145"/>
    </row>
    <row r="36" spans="1:11" ht="20.100000000000001" customHeight="1">
      <c r="A36" s="164"/>
      <c r="B36" s="134"/>
      <c r="C36" s="135">
        <v>2020</v>
      </c>
      <c r="D36" s="137" t="s">
        <v>17</v>
      </c>
      <c r="E36" s="137">
        <v>1</v>
      </c>
      <c r="F36" s="139">
        <v>2</v>
      </c>
      <c r="G36" s="137" t="s">
        <v>17</v>
      </c>
      <c r="H36" s="139" t="s">
        <v>17</v>
      </c>
      <c r="I36" s="139">
        <v>296</v>
      </c>
      <c r="J36" s="137" t="s">
        <v>17</v>
      </c>
      <c r="K36" s="145"/>
    </row>
    <row r="37" spans="1:11" ht="8.1" customHeight="1">
      <c r="A37" s="164"/>
      <c r="B37" s="134"/>
      <c r="C37" s="128"/>
      <c r="D37" s="139"/>
      <c r="E37" s="139"/>
      <c r="F37" s="139"/>
      <c r="G37" s="139"/>
      <c r="H37" s="139"/>
      <c r="I37" s="139"/>
      <c r="J37" s="139"/>
      <c r="K37" s="145"/>
    </row>
    <row r="38" spans="1:11" ht="20.100000000000001" customHeight="1">
      <c r="A38" s="164" t="s">
        <v>110</v>
      </c>
      <c r="B38" s="134"/>
      <c r="C38" s="135">
        <v>2018</v>
      </c>
      <c r="D38" s="139">
        <v>1</v>
      </c>
      <c r="E38" s="143">
        <v>15</v>
      </c>
      <c r="F38" s="108" t="s">
        <v>17</v>
      </c>
      <c r="G38" s="108" t="s">
        <v>17</v>
      </c>
      <c r="H38" s="108" t="s">
        <v>17</v>
      </c>
      <c r="I38" s="146">
        <v>427</v>
      </c>
      <c r="J38" s="143">
        <v>1</v>
      </c>
      <c r="K38" s="145"/>
    </row>
    <row r="39" spans="1:11" ht="20.100000000000001" customHeight="1">
      <c r="A39" s="164"/>
      <c r="B39" s="134"/>
      <c r="C39" s="135">
        <v>2019</v>
      </c>
      <c r="D39" s="137" t="s">
        <v>17</v>
      </c>
      <c r="E39" s="137">
        <v>19</v>
      </c>
      <c r="F39" s="137" t="s">
        <v>17</v>
      </c>
      <c r="G39" s="137" t="s">
        <v>17</v>
      </c>
      <c r="H39" s="137" t="s">
        <v>17</v>
      </c>
      <c r="I39" s="137">
        <v>391</v>
      </c>
      <c r="J39" s="137">
        <v>4</v>
      </c>
      <c r="K39" s="145"/>
    </row>
    <row r="40" spans="1:11" ht="20.100000000000001" customHeight="1">
      <c r="A40" s="164"/>
      <c r="B40" s="134"/>
      <c r="C40" s="135">
        <v>2020</v>
      </c>
      <c r="D40" s="137" t="s">
        <v>17</v>
      </c>
      <c r="E40" s="137">
        <v>14</v>
      </c>
      <c r="F40" s="141" t="s">
        <v>17</v>
      </c>
      <c r="G40" s="137" t="s">
        <v>17</v>
      </c>
      <c r="H40" s="147" t="s">
        <v>17</v>
      </c>
      <c r="I40" s="147">
        <v>376</v>
      </c>
      <c r="J40" s="137">
        <v>1</v>
      </c>
      <c r="K40" s="145"/>
    </row>
    <row r="41" spans="1:11" ht="8.1" customHeight="1">
      <c r="A41" s="164"/>
      <c r="B41" s="134"/>
      <c r="C41" s="128"/>
      <c r="D41" s="139"/>
      <c r="E41" s="141"/>
      <c r="F41" s="141"/>
      <c r="G41" s="141"/>
      <c r="H41" s="147"/>
      <c r="I41" s="147"/>
      <c r="J41" s="141"/>
      <c r="K41" s="145"/>
    </row>
    <row r="42" spans="1:11" ht="20.100000000000001" customHeight="1">
      <c r="A42" s="164" t="s">
        <v>22</v>
      </c>
      <c r="B42" s="134"/>
      <c r="C42" s="135">
        <v>2018</v>
      </c>
      <c r="D42" s="139">
        <v>1</v>
      </c>
      <c r="E42" s="108" t="s">
        <v>17</v>
      </c>
      <c r="F42" s="108" t="s">
        <v>17</v>
      </c>
      <c r="G42" s="108" t="s">
        <v>17</v>
      </c>
      <c r="H42" s="108" t="s">
        <v>17</v>
      </c>
      <c r="I42" s="39">
        <v>168</v>
      </c>
      <c r="J42" s="108" t="s">
        <v>17</v>
      </c>
      <c r="K42" s="145"/>
    </row>
    <row r="43" spans="1:11" ht="20.100000000000001" customHeight="1">
      <c r="A43" s="164"/>
      <c r="B43" s="134"/>
      <c r="C43" s="135">
        <v>2019</v>
      </c>
      <c r="D43" s="137" t="s">
        <v>17</v>
      </c>
      <c r="E43" s="137" t="s">
        <v>17</v>
      </c>
      <c r="F43" s="137" t="s">
        <v>17</v>
      </c>
      <c r="G43" s="137" t="s">
        <v>17</v>
      </c>
      <c r="H43" s="137" t="s">
        <v>17</v>
      </c>
      <c r="I43" s="137">
        <v>158</v>
      </c>
      <c r="J43" s="137" t="s">
        <v>17</v>
      </c>
      <c r="K43" s="145"/>
    </row>
    <row r="44" spans="1:11" ht="20.100000000000001" customHeight="1">
      <c r="A44" s="164"/>
      <c r="B44" s="134"/>
      <c r="C44" s="135">
        <v>2020</v>
      </c>
      <c r="D44" s="139" t="s">
        <v>17</v>
      </c>
      <c r="E44" s="137" t="s">
        <v>17</v>
      </c>
      <c r="F44" s="137" t="s">
        <v>17</v>
      </c>
      <c r="G44" s="137" t="s">
        <v>17</v>
      </c>
      <c r="H44" s="137" t="s">
        <v>17</v>
      </c>
      <c r="I44" s="139">
        <v>190</v>
      </c>
      <c r="J44" s="137" t="s">
        <v>17</v>
      </c>
      <c r="K44" s="145"/>
    </row>
    <row r="45" spans="1:11" ht="8.1" customHeight="1">
      <c r="A45" s="164"/>
      <c r="B45" s="134"/>
      <c r="C45" s="128"/>
      <c r="D45" s="139"/>
      <c r="E45" s="139"/>
      <c r="F45" s="139"/>
      <c r="G45" s="139"/>
      <c r="H45" s="139"/>
      <c r="I45" s="139"/>
      <c r="J45" s="139"/>
      <c r="K45" s="145"/>
    </row>
    <row r="46" spans="1:11" ht="20.100000000000001" customHeight="1">
      <c r="A46" s="164" t="s">
        <v>111</v>
      </c>
      <c r="B46" s="134"/>
      <c r="C46" s="135">
        <v>2018</v>
      </c>
      <c r="D46" s="108" t="s">
        <v>17</v>
      </c>
      <c r="E46" s="108" t="s">
        <v>17</v>
      </c>
      <c r="F46" s="108" t="s">
        <v>17</v>
      </c>
      <c r="G46" s="108" t="s">
        <v>17</v>
      </c>
      <c r="H46" s="108" t="s">
        <v>17</v>
      </c>
      <c r="I46" s="146">
        <v>176</v>
      </c>
      <c r="J46" s="143">
        <v>5</v>
      </c>
      <c r="K46" s="148"/>
    </row>
    <row r="47" spans="1:11" ht="20.100000000000001" customHeight="1">
      <c r="A47" s="164"/>
      <c r="B47" s="134"/>
      <c r="C47" s="135">
        <v>2019</v>
      </c>
      <c r="D47" s="137">
        <v>1</v>
      </c>
      <c r="E47" s="137">
        <v>3</v>
      </c>
      <c r="F47" s="137" t="s">
        <v>17</v>
      </c>
      <c r="G47" s="137" t="s">
        <v>17</v>
      </c>
      <c r="H47" s="137" t="s">
        <v>17</v>
      </c>
      <c r="I47" s="137">
        <v>246</v>
      </c>
      <c r="J47" s="137">
        <v>29</v>
      </c>
      <c r="K47" s="148"/>
    </row>
    <row r="48" spans="1:11" ht="20.100000000000001" customHeight="1">
      <c r="A48" s="164"/>
      <c r="B48" s="134"/>
      <c r="C48" s="135">
        <v>2020</v>
      </c>
      <c r="D48" s="137" t="s">
        <v>17</v>
      </c>
      <c r="E48" s="137">
        <v>5</v>
      </c>
      <c r="F48" s="137" t="s">
        <v>17</v>
      </c>
      <c r="G48" s="137" t="s">
        <v>17</v>
      </c>
      <c r="H48" s="137" t="s">
        <v>17</v>
      </c>
      <c r="I48" s="137">
        <v>190</v>
      </c>
      <c r="J48" s="137">
        <v>6</v>
      </c>
      <c r="K48" s="148"/>
    </row>
    <row r="49" spans="1:11" ht="8.1" customHeight="1">
      <c r="A49" s="164"/>
      <c r="B49" s="134"/>
      <c r="C49" s="128"/>
      <c r="D49" s="139"/>
      <c r="E49" s="141"/>
      <c r="F49" s="141"/>
      <c r="G49" s="141"/>
      <c r="H49" s="147"/>
      <c r="I49" s="147"/>
      <c r="J49" s="141"/>
      <c r="K49" s="148"/>
    </row>
    <row r="50" spans="1:11" ht="20.100000000000001" customHeight="1">
      <c r="A50" s="164" t="s">
        <v>25</v>
      </c>
      <c r="B50" s="134"/>
      <c r="C50" s="135">
        <v>2018</v>
      </c>
      <c r="D50" s="108" t="s">
        <v>17</v>
      </c>
      <c r="E50" s="39">
        <v>1</v>
      </c>
      <c r="F50" s="108" t="s">
        <v>17</v>
      </c>
      <c r="G50" s="108" t="s">
        <v>17</v>
      </c>
      <c r="H50" s="108" t="s">
        <v>17</v>
      </c>
      <c r="I50" s="39">
        <v>156</v>
      </c>
      <c r="J50" s="39">
        <v>7</v>
      </c>
      <c r="K50" s="145"/>
    </row>
    <row r="51" spans="1:11" ht="20.100000000000001" customHeight="1">
      <c r="A51" s="164"/>
      <c r="B51" s="134"/>
      <c r="C51" s="135">
        <v>2019</v>
      </c>
      <c r="D51" s="137" t="s">
        <v>17</v>
      </c>
      <c r="E51" s="137">
        <v>1</v>
      </c>
      <c r="F51" s="137" t="s">
        <v>17</v>
      </c>
      <c r="G51" s="137" t="s">
        <v>17</v>
      </c>
      <c r="H51" s="137" t="s">
        <v>17</v>
      </c>
      <c r="I51" s="137">
        <v>96</v>
      </c>
      <c r="J51" s="137">
        <v>4</v>
      </c>
      <c r="K51" s="145"/>
    </row>
    <row r="52" spans="1:11" ht="20.100000000000001" customHeight="1">
      <c r="A52" s="164"/>
      <c r="B52" s="134"/>
      <c r="C52" s="135">
        <v>2020</v>
      </c>
      <c r="D52" s="137" t="s">
        <v>17</v>
      </c>
      <c r="E52" s="137" t="s">
        <v>17</v>
      </c>
      <c r="F52" s="139" t="s">
        <v>17</v>
      </c>
      <c r="G52" s="137" t="s">
        <v>17</v>
      </c>
      <c r="H52" s="137" t="s">
        <v>17</v>
      </c>
      <c r="I52" s="139">
        <v>96</v>
      </c>
      <c r="J52" s="137">
        <v>3</v>
      </c>
      <c r="K52" s="145"/>
    </row>
    <row r="53" spans="1:11" ht="8.1" customHeight="1">
      <c r="A53" s="164"/>
      <c r="B53" s="134"/>
      <c r="C53" s="128"/>
      <c r="D53" s="139"/>
      <c r="E53" s="141"/>
      <c r="F53" s="141"/>
      <c r="G53" s="141"/>
      <c r="H53" s="147"/>
      <c r="I53" s="147"/>
      <c r="J53" s="141"/>
      <c r="K53" s="148"/>
    </row>
    <row r="54" spans="1:11" ht="20.100000000000001" customHeight="1">
      <c r="A54" s="164" t="s">
        <v>26</v>
      </c>
      <c r="B54" s="134"/>
      <c r="C54" s="135">
        <v>2018</v>
      </c>
      <c r="D54" s="108" t="s">
        <v>17</v>
      </c>
      <c r="E54" s="39">
        <v>2</v>
      </c>
      <c r="F54" s="39">
        <v>1</v>
      </c>
      <c r="G54" s="108" t="s">
        <v>17</v>
      </c>
      <c r="H54" s="108" t="s">
        <v>17</v>
      </c>
      <c r="I54" s="39">
        <v>170</v>
      </c>
      <c r="J54" s="39">
        <v>2</v>
      </c>
      <c r="K54" s="145"/>
    </row>
    <row r="55" spans="1:11" ht="20.100000000000001" customHeight="1">
      <c r="A55" s="164"/>
      <c r="B55" s="134"/>
      <c r="C55" s="135">
        <v>2019</v>
      </c>
      <c r="D55" s="137" t="s">
        <v>17</v>
      </c>
      <c r="E55" s="137" t="s">
        <v>17</v>
      </c>
      <c r="F55" s="137" t="s">
        <v>17</v>
      </c>
      <c r="G55" s="137" t="s">
        <v>17</v>
      </c>
      <c r="H55" s="137" t="s">
        <v>17</v>
      </c>
      <c r="I55" s="137">
        <v>230</v>
      </c>
      <c r="J55" s="137">
        <v>2</v>
      </c>
      <c r="K55" s="145"/>
    </row>
    <row r="56" spans="1:11" ht="20.100000000000001" customHeight="1">
      <c r="A56" s="164"/>
      <c r="B56" s="134"/>
      <c r="C56" s="135">
        <v>2020</v>
      </c>
      <c r="D56" s="137" t="s">
        <v>17</v>
      </c>
      <c r="E56" s="139">
        <v>1</v>
      </c>
      <c r="F56" s="139" t="s">
        <v>17</v>
      </c>
      <c r="G56" s="137" t="s">
        <v>17</v>
      </c>
      <c r="H56" s="139" t="s">
        <v>17</v>
      </c>
      <c r="I56" s="139">
        <v>125</v>
      </c>
      <c r="J56" s="137" t="s">
        <v>17</v>
      </c>
      <c r="K56" s="145"/>
    </row>
    <row r="57" spans="1:11" ht="8.1" customHeight="1">
      <c r="A57" s="164"/>
      <c r="B57" s="134"/>
      <c r="C57" s="128"/>
      <c r="D57" s="139"/>
      <c r="E57" s="139"/>
      <c r="F57" s="139"/>
      <c r="G57" s="139"/>
      <c r="H57" s="139"/>
      <c r="I57" s="139"/>
      <c r="J57" s="139"/>
      <c r="K57" s="145"/>
    </row>
    <row r="58" spans="1:11" ht="20.100000000000001" customHeight="1">
      <c r="A58" s="164" t="s">
        <v>27</v>
      </c>
      <c r="B58" s="134"/>
      <c r="C58" s="135">
        <v>2018</v>
      </c>
      <c r="D58" s="108" t="s">
        <v>17</v>
      </c>
      <c r="E58" s="108" t="s">
        <v>17</v>
      </c>
      <c r="F58" s="108" t="s">
        <v>17</v>
      </c>
      <c r="G58" s="108" t="s">
        <v>17</v>
      </c>
      <c r="H58" s="108" t="s">
        <v>17</v>
      </c>
      <c r="I58" s="146">
        <v>61</v>
      </c>
      <c r="J58" s="108" t="s">
        <v>17</v>
      </c>
      <c r="K58" s="148"/>
    </row>
    <row r="59" spans="1:11" ht="20.100000000000001" customHeight="1">
      <c r="A59" s="164"/>
      <c r="B59" s="134"/>
      <c r="C59" s="135">
        <v>2019</v>
      </c>
      <c r="D59" s="137" t="s">
        <v>17</v>
      </c>
      <c r="E59" s="137" t="s">
        <v>17</v>
      </c>
      <c r="F59" s="137" t="s">
        <v>17</v>
      </c>
      <c r="G59" s="137" t="s">
        <v>17</v>
      </c>
      <c r="H59" s="137" t="s">
        <v>17</v>
      </c>
      <c r="I59" s="137">
        <v>80</v>
      </c>
      <c r="J59" s="137" t="s">
        <v>17</v>
      </c>
      <c r="K59" s="148"/>
    </row>
    <row r="60" spans="1:11" ht="20.100000000000001" customHeight="1">
      <c r="A60" s="164"/>
      <c r="B60" s="134"/>
      <c r="C60" s="135">
        <v>2020</v>
      </c>
      <c r="D60" s="137" t="s">
        <v>17</v>
      </c>
      <c r="E60" s="137" t="s">
        <v>17</v>
      </c>
      <c r="F60" s="141" t="s">
        <v>17</v>
      </c>
      <c r="G60" s="137" t="s">
        <v>17</v>
      </c>
      <c r="H60" s="137" t="s">
        <v>17</v>
      </c>
      <c r="I60" s="147">
        <v>110</v>
      </c>
      <c r="J60" s="137" t="s">
        <v>17</v>
      </c>
      <c r="K60" s="148"/>
    </row>
    <row r="61" spans="1:11" ht="8.1" customHeight="1">
      <c r="A61" s="164"/>
      <c r="B61" s="134"/>
      <c r="C61" s="128"/>
      <c r="D61" s="139"/>
      <c r="E61" s="141"/>
      <c r="F61" s="141"/>
      <c r="G61" s="141"/>
      <c r="H61" s="147"/>
      <c r="I61" s="147"/>
      <c r="J61" s="141"/>
      <c r="K61" s="148"/>
    </row>
    <row r="62" spans="1:11" ht="20.100000000000001" customHeight="1">
      <c r="A62" s="164" t="s">
        <v>112</v>
      </c>
      <c r="B62" s="134"/>
      <c r="C62" s="135">
        <v>2018</v>
      </c>
      <c r="D62" s="108" t="s">
        <v>17</v>
      </c>
      <c r="E62" s="39">
        <v>4</v>
      </c>
      <c r="F62" s="108" t="s">
        <v>17</v>
      </c>
      <c r="G62" s="108" t="s">
        <v>17</v>
      </c>
      <c r="H62" s="108" t="s">
        <v>17</v>
      </c>
      <c r="I62" s="39">
        <v>123</v>
      </c>
      <c r="J62" s="108" t="s">
        <v>17</v>
      </c>
      <c r="K62" s="145"/>
    </row>
    <row r="63" spans="1:11" ht="20.100000000000001" customHeight="1">
      <c r="A63" s="164"/>
      <c r="B63" s="134"/>
      <c r="C63" s="135">
        <v>2019</v>
      </c>
      <c r="D63" s="137" t="s">
        <v>17</v>
      </c>
      <c r="E63" s="137" t="s">
        <v>17</v>
      </c>
      <c r="F63" s="137" t="s">
        <v>17</v>
      </c>
      <c r="G63" s="137" t="s">
        <v>17</v>
      </c>
      <c r="H63" s="137" t="s">
        <v>17</v>
      </c>
      <c r="I63" s="137">
        <v>135</v>
      </c>
      <c r="J63" s="137" t="s">
        <v>17</v>
      </c>
      <c r="K63" s="145"/>
    </row>
    <row r="64" spans="1:11" ht="20.100000000000001" customHeight="1">
      <c r="A64" s="164"/>
      <c r="B64" s="134"/>
      <c r="C64" s="135">
        <v>2020</v>
      </c>
      <c r="D64" s="137" t="s">
        <v>17</v>
      </c>
      <c r="E64" s="137">
        <v>4</v>
      </c>
      <c r="F64" s="137" t="s">
        <v>17</v>
      </c>
      <c r="G64" s="137" t="s">
        <v>17</v>
      </c>
      <c r="H64" s="137" t="s">
        <v>17</v>
      </c>
      <c r="I64" s="137">
        <v>98</v>
      </c>
      <c r="J64" s="137" t="s">
        <v>17</v>
      </c>
      <c r="K64" s="145"/>
    </row>
    <row r="65" spans="1:11" ht="8.1" customHeight="1">
      <c r="A65" s="164"/>
      <c r="B65" s="134"/>
      <c r="C65" s="128"/>
      <c r="D65" s="139"/>
      <c r="E65" s="141"/>
      <c r="F65" s="141"/>
      <c r="G65" s="141"/>
      <c r="H65" s="147"/>
      <c r="I65" s="147"/>
      <c r="J65" s="141"/>
      <c r="K65" s="148"/>
    </row>
    <row r="66" spans="1:11" ht="20.100000000000001" customHeight="1">
      <c r="A66" s="164" t="s">
        <v>28</v>
      </c>
      <c r="B66" s="134"/>
      <c r="C66" s="135">
        <v>2018</v>
      </c>
      <c r="D66" s="108" t="s">
        <v>17</v>
      </c>
      <c r="E66" s="108" t="s">
        <v>17</v>
      </c>
      <c r="F66" s="108" t="s">
        <v>17</v>
      </c>
      <c r="G66" s="108" t="s">
        <v>17</v>
      </c>
      <c r="H66" s="108" t="s">
        <v>17</v>
      </c>
      <c r="I66" s="39">
        <v>52</v>
      </c>
      <c r="J66" s="39">
        <v>1</v>
      </c>
      <c r="K66" s="145"/>
    </row>
    <row r="67" spans="1:11" ht="20.100000000000001" customHeight="1">
      <c r="A67" s="134"/>
      <c r="B67" s="134"/>
      <c r="C67" s="135">
        <v>2019</v>
      </c>
      <c r="D67" s="137" t="s">
        <v>17</v>
      </c>
      <c r="E67" s="137" t="s">
        <v>17</v>
      </c>
      <c r="F67" s="137" t="s">
        <v>17</v>
      </c>
      <c r="G67" s="137" t="s">
        <v>17</v>
      </c>
      <c r="H67" s="137" t="s">
        <v>17</v>
      </c>
      <c r="I67" s="137">
        <v>63</v>
      </c>
      <c r="J67" s="137" t="s">
        <v>17</v>
      </c>
      <c r="K67" s="145"/>
    </row>
    <row r="68" spans="1:11" ht="20.100000000000001" customHeight="1">
      <c r="A68" s="134"/>
      <c r="B68" s="134"/>
      <c r="C68" s="135">
        <v>2020</v>
      </c>
      <c r="D68" s="137" t="s">
        <v>17</v>
      </c>
      <c r="E68" s="137" t="s">
        <v>17</v>
      </c>
      <c r="F68" s="137" t="s">
        <v>17</v>
      </c>
      <c r="G68" s="137" t="s">
        <v>17</v>
      </c>
      <c r="H68" s="137" t="s">
        <v>17</v>
      </c>
      <c r="I68" s="139">
        <v>41</v>
      </c>
      <c r="J68" s="137" t="s">
        <v>17</v>
      </c>
      <c r="K68" s="145"/>
    </row>
    <row r="69" spans="1:11" ht="8.1" customHeight="1">
      <c r="A69" s="45"/>
      <c r="B69" s="45"/>
      <c r="C69" s="45"/>
      <c r="D69" s="45"/>
      <c r="E69" s="45"/>
      <c r="F69" s="45"/>
      <c r="G69" s="45"/>
      <c r="H69" s="45"/>
      <c r="I69" s="45"/>
      <c r="J69" s="45"/>
      <c r="K69" s="44"/>
    </row>
    <row r="70" spans="1:11" ht="20.100000000000001" customHeight="1">
      <c r="A70" s="149"/>
      <c r="B70" s="149"/>
      <c r="C70" s="150"/>
      <c r="D70" s="149"/>
      <c r="E70" s="149"/>
      <c r="F70" s="149"/>
      <c r="G70" s="149"/>
      <c r="H70" s="151"/>
      <c r="I70" s="151"/>
      <c r="J70" s="151"/>
      <c r="K70" s="46" t="s">
        <v>113</v>
      </c>
    </row>
    <row r="71" spans="1:11" ht="20.100000000000001" customHeight="1">
      <c r="A71" s="149"/>
      <c r="B71" s="149"/>
      <c r="C71" s="150"/>
      <c r="D71" s="149"/>
      <c r="E71" s="149"/>
      <c r="F71" s="149"/>
      <c r="G71" s="149"/>
      <c r="H71" s="152"/>
      <c r="I71" s="152"/>
      <c r="J71" s="152"/>
      <c r="K71" s="48" t="s">
        <v>114</v>
      </c>
    </row>
  </sheetData>
  <printOptions horizontalCentered="1"/>
  <pageMargins left="0.55000000000000004" right="0.55000000000000004" top="0.55000000000000004" bottom="0.55000000000000004" header="0.55000000000000004" footer="0.55000000000000004"/>
  <pageSetup paperSize="9" scale="6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K71"/>
  <sheetViews>
    <sheetView view="pageBreakPreview" zoomScaleNormal="100" zoomScaleSheetLayoutView="100" workbookViewId="0">
      <selection activeCell="A4" sqref="A4"/>
    </sheetView>
  </sheetViews>
  <sheetFormatPr defaultColWidth="9" defaultRowHeight="20.100000000000001" customHeight="1"/>
  <cols>
    <col min="1" max="3" width="12.7109375" style="1" customWidth="1"/>
    <col min="4" max="10" width="14.7109375" style="1" customWidth="1"/>
    <col min="11" max="11" width="1.7109375" style="1" customWidth="1"/>
    <col min="12" max="16384" width="9" style="1"/>
  </cols>
  <sheetData>
    <row r="1" spans="1:11" ht="8.1" customHeight="1">
      <c r="A1" s="11"/>
      <c r="B1" s="11"/>
      <c r="C1" s="110"/>
      <c r="D1" s="11"/>
      <c r="E1" s="11"/>
      <c r="F1" s="11"/>
      <c r="G1" s="11"/>
      <c r="H1" s="11"/>
      <c r="I1" s="11"/>
      <c r="J1" s="11"/>
      <c r="K1" s="11"/>
    </row>
    <row r="2" spans="1:11" ht="8.1" customHeight="1">
      <c r="A2" s="11"/>
      <c r="B2" s="11"/>
      <c r="C2" s="110"/>
      <c r="D2" s="11"/>
      <c r="E2" s="11"/>
      <c r="F2" s="11"/>
      <c r="G2" s="11"/>
      <c r="H2" s="11"/>
      <c r="I2" s="11"/>
      <c r="J2" s="11"/>
      <c r="K2" s="11"/>
    </row>
    <row r="3" spans="1:11" ht="20.100000000000001" customHeight="1">
      <c r="A3" s="111" t="s">
        <v>397</v>
      </c>
      <c r="B3" s="111"/>
      <c r="C3" s="112"/>
      <c r="D3" s="11"/>
      <c r="E3" s="11"/>
      <c r="F3" s="11"/>
      <c r="G3" s="11"/>
      <c r="H3" s="11"/>
      <c r="I3" s="11"/>
      <c r="J3" s="11"/>
      <c r="K3" s="11"/>
    </row>
    <row r="4" spans="1:11" ht="20.100000000000001" customHeight="1">
      <c r="A4" s="113" t="s">
        <v>398</v>
      </c>
      <c r="B4" s="113"/>
      <c r="C4" s="114"/>
      <c r="D4" s="11"/>
      <c r="E4" s="11"/>
      <c r="F4" s="11"/>
      <c r="G4" s="11"/>
      <c r="H4" s="11"/>
      <c r="I4" s="11"/>
      <c r="J4" s="11"/>
      <c r="K4" s="11"/>
    </row>
    <row r="5" spans="1:11" ht="8.1" customHeight="1">
      <c r="A5" s="12"/>
      <c r="B5" s="12"/>
      <c r="C5" s="12"/>
      <c r="D5" s="12"/>
      <c r="E5" s="12"/>
      <c r="F5" s="12"/>
      <c r="G5" s="12"/>
      <c r="H5" s="12"/>
      <c r="I5" s="12"/>
      <c r="J5" s="12"/>
      <c r="K5" s="11"/>
    </row>
    <row r="6" spans="1:11" ht="8.1" customHeight="1">
      <c r="A6" s="13"/>
      <c r="B6" s="13"/>
      <c r="C6" s="13"/>
      <c r="D6" s="13"/>
      <c r="E6" s="13"/>
      <c r="F6" s="13"/>
      <c r="G6" s="13"/>
      <c r="H6" s="13"/>
      <c r="I6" s="13"/>
      <c r="J6" s="13"/>
      <c r="K6" s="11"/>
    </row>
    <row r="7" spans="1:11" ht="20.100000000000001" customHeight="1">
      <c r="A7" s="115" t="s">
        <v>79</v>
      </c>
      <c r="B7" s="116"/>
      <c r="C7" s="117" t="s">
        <v>4</v>
      </c>
      <c r="D7" s="118" t="s">
        <v>36</v>
      </c>
      <c r="E7" s="118" t="s">
        <v>211</v>
      </c>
      <c r="F7" s="118" t="s">
        <v>212</v>
      </c>
      <c r="G7" s="118" t="s">
        <v>213</v>
      </c>
      <c r="H7" s="118" t="s">
        <v>214</v>
      </c>
      <c r="I7" s="118" t="s">
        <v>215</v>
      </c>
      <c r="J7" s="118" t="s">
        <v>216</v>
      </c>
      <c r="K7" s="14"/>
    </row>
    <row r="8" spans="1:11" ht="20.100000000000001" customHeight="1">
      <c r="A8" s="119" t="s">
        <v>82</v>
      </c>
      <c r="B8" s="120"/>
      <c r="C8" s="121" t="s">
        <v>6</v>
      </c>
      <c r="D8" s="124" t="s">
        <v>39</v>
      </c>
      <c r="E8" s="124" t="s">
        <v>217</v>
      </c>
      <c r="F8" s="124" t="s">
        <v>218</v>
      </c>
      <c r="G8" s="124" t="s">
        <v>219</v>
      </c>
      <c r="H8" s="124" t="s">
        <v>220</v>
      </c>
      <c r="I8" s="124"/>
      <c r="J8" s="118" t="s">
        <v>221</v>
      </c>
      <c r="K8" s="18"/>
    </row>
    <row r="9" spans="1:11" ht="20.100000000000001" customHeight="1">
      <c r="A9" s="122"/>
      <c r="B9" s="122"/>
      <c r="C9" s="123"/>
      <c r="D9" s="122"/>
      <c r="E9" s="124"/>
      <c r="F9" s="125"/>
      <c r="G9" s="118"/>
      <c r="H9" s="124"/>
      <c r="I9" s="155"/>
      <c r="J9" s="118" t="s">
        <v>222</v>
      </c>
      <c r="K9" s="18"/>
    </row>
    <row r="10" spans="1:11" ht="20.100000000000001" customHeight="1">
      <c r="A10" s="122"/>
      <c r="B10" s="122"/>
      <c r="C10" s="123"/>
      <c r="D10" s="122"/>
      <c r="E10" s="124"/>
      <c r="F10" s="125"/>
      <c r="G10" s="118"/>
      <c r="H10" s="124"/>
      <c r="I10" s="155"/>
      <c r="J10" s="124" t="s">
        <v>223</v>
      </c>
      <c r="K10" s="18"/>
    </row>
    <row r="11" spans="1:11" ht="20.100000000000001" customHeight="1">
      <c r="A11" s="122"/>
      <c r="B11" s="122"/>
      <c r="C11" s="123"/>
      <c r="D11" s="122"/>
      <c r="E11" s="124"/>
      <c r="F11" s="125"/>
      <c r="G11" s="118"/>
      <c r="H11" s="124"/>
      <c r="I11" s="155"/>
      <c r="J11" s="124" t="s">
        <v>224</v>
      </c>
      <c r="K11" s="18"/>
    </row>
    <row r="12" spans="1:11" ht="8.1" customHeight="1">
      <c r="A12" s="22"/>
      <c r="B12" s="22"/>
      <c r="C12" s="22"/>
      <c r="D12" s="22"/>
      <c r="E12" s="22"/>
      <c r="F12" s="22"/>
      <c r="G12" s="22"/>
      <c r="H12" s="22"/>
      <c r="I12" s="22"/>
      <c r="J12" s="22"/>
      <c r="K12" s="18"/>
    </row>
    <row r="13" spans="1:11" ht="8.1" customHeight="1">
      <c r="A13" s="23"/>
      <c r="B13" s="23"/>
      <c r="C13" s="23"/>
      <c r="D13" s="23"/>
      <c r="E13" s="23"/>
      <c r="F13" s="23"/>
      <c r="G13" s="23"/>
      <c r="H13" s="23"/>
      <c r="I13" s="23"/>
      <c r="J13" s="23"/>
      <c r="K13" s="27"/>
    </row>
    <row r="14" spans="1:11" ht="20.100000000000001" customHeight="1">
      <c r="A14" s="126" t="s">
        <v>12</v>
      </c>
      <c r="B14" s="127"/>
      <c r="C14" s="128">
        <v>2018</v>
      </c>
      <c r="D14" s="132">
        <f>SUM(E14:J14)+SUM('58.2'!D13:J13)+SUM('58.3'!D15:J15)+SUM('58.4'!D15:J15)+SUM('58.5'!D15:J15)+SUM('58.6'!D14:J14)</f>
        <v>408</v>
      </c>
      <c r="E14" s="129">
        <f t="shared" ref="E14:J16" si="0">SUM(E18,E22,E26,E30,E34,E38,E42,E46,E50,E54,E58,E62,E66)</f>
        <v>46</v>
      </c>
      <c r="F14" s="153">
        <f t="shared" si="0"/>
        <v>18</v>
      </c>
      <c r="G14" s="153">
        <f t="shared" si="0"/>
        <v>28</v>
      </c>
      <c r="H14" s="153">
        <f t="shared" si="0"/>
        <v>8</v>
      </c>
      <c r="I14" s="153">
        <f t="shared" si="0"/>
        <v>1</v>
      </c>
      <c r="J14" s="129">
        <f t="shared" si="0"/>
        <v>1</v>
      </c>
      <c r="K14" s="14"/>
    </row>
    <row r="15" spans="1:11" ht="20.100000000000001" customHeight="1">
      <c r="A15" s="130"/>
      <c r="B15" s="127"/>
      <c r="C15" s="128">
        <v>2019</v>
      </c>
      <c r="D15" s="132">
        <f>SUM(E15:J15)+SUM('58.2'!D14:J14)+SUM('58.3'!D16:J16)+SUM('58.4'!D16:J16)+SUM('58.5'!D16:J16)+SUM('58.6'!D15:J15)</f>
        <v>392</v>
      </c>
      <c r="E15" s="153">
        <f t="shared" si="0"/>
        <v>30</v>
      </c>
      <c r="F15" s="153">
        <f t="shared" si="0"/>
        <v>13</v>
      </c>
      <c r="G15" s="153">
        <f t="shared" si="0"/>
        <v>37</v>
      </c>
      <c r="H15" s="153">
        <f t="shared" si="0"/>
        <v>7</v>
      </c>
      <c r="I15" s="153">
        <f t="shared" si="0"/>
        <v>3</v>
      </c>
      <c r="J15" s="153">
        <f t="shared" si="0"/>
        <v>1</v>
      </c>
      <c r="K15" s="18"/>
    </row>
    <row r="16" spans="1:11" ht="20.100000000000001" customHeight="1">
      <c r="A16" s="130"/>
      <c r="B16" s="127"/>
      <c r="C16" s="128">
        <v>2020</v>
      </c>
      <c r="D16" s="132">
        <f>SUM(E16:J16)+SUM('58.2'!D15:J15)+SUM('58.3'!D17:J17)+SUM('58.4'!D17:J17)+SUM('58.5'!D17:J17)+SUM('58.6'!D16:J16)</f>
        <v>337</v>
      </c>
      <c r="E16" s="129">
        <f>SUM(E20,E24,E28,E32,E36,E40,E44,E48,E52,E56,E60,E64,E68)</f>
        <v>40</v>
      </c>
      <c r="F16" s="153">
        <f t="shared" si="0"/>
        <v>15</v>
      </c>
      <c r="G16" s="153">
        <f t="shared" si="0"/>
        <v>13</v>
      </c>
      <c r="H16" s="153">
        <f t="shared" si="0"/>
        <v>6</v>
      </c>
      <c r="I16" s="153">
        <f t="shared" si="0"/>
        <v>3</v>
      </c>
      <c r="J16" s="153" t="s">
        <v>17</v>
      </c>
      <c r="K16" s="35"/>
    </row>
    <row r="17" spans="1:11" ht="8.1" customHeight="1">
      <c r="A17" s="131"/>
      <c r="B17" s="127"/>
      <c r="C17" s="128"/>
      <c r="D17" s="132"/>
      <c r="E17" s="133"/>
      <c r="F17" s="133"/>
      <c r="G17" s="133"/>
      <c r="H17" s="133"/>
      <c r="I17" s="133"/>
      <c r="J17" s="133"/>
      <c r="K17" s="35"/>
    </row>
    <row r="18" spans="1:11" ht="20.100000000000001" customHeight="1">
      <c r="A18" s="130" t="s">
        <v>225</v>
      </c>
      <c r="B18" s="134"/>
      <c r="C18" s="135">
        <v>2018</v>
      </c>
      <c r="D18" s="139">
        <f>SUM(E18:J18)+SUM('58.2'!D17:J17)+SUM('58.3'!D19:J19)+SUM('58.4'!D19:J19)+SUM('58.5'!D19:J19)+SUM('58.6'!D18:J18)</f>
        <v>21</v>
      </c>
      <c r="E18" s="39">
        <v>1</v>
      </c>
      <c r="F18" s="108" t="s">
        <v>17</v>
      </c>
      <c r="G18" s="39">
        <v>2</v>
      </c>
      <c r="H18" s="108" t="s">
        <v>17</v>
      </c>
      <c r="I18" s="108" t="s">
        <v>17</v>
      </c>
      <c r="J18" s="108" t="s">
        <v>17</v>
      </c>
      <c r="K18" s="35"/>
    </row>
    <row r="19" spans="1:11" ht="20.100000000000001" customHeight="1">
      <c r="A19" s="130"/>
      <c r="B19" s="134"/>
      <c r="C19" s="135">
        <v>2019</v>
      </c>
      <c r="D19" s="139">
        <f>SUM(E19:J19)+SUM('58.2'!D18:J18)+SUM('58.3'!D20:J20)+SUM('58.4'!D20:J20)+SUM('58.5'!D20:J20)+SUM('58.6'!D19:J19)</f>
        <v>28</v>
      </c>
      <c r="E19" s="139">
        <v>2</v>
      </c>
      <c r="F19" s="139">
        <v>1</v>
      </c>
      <c r="G19" s="139">
        <v>3</v>
      </c>
      <c r="H19" s="108" t="s">
        <v>17</v>
      </c>
      <c r="I19" s="108" t="s">
        <v>17</v>
      </c>
      <c r="J19" s="108" t="s">
        <v>17</v>
      </c>
      <c r="K19" s="35"/>
    </row>
    <row r="20" spans="1:11" ht="20.100000000000001" customHeight="1">
      <c r="A20" s="138"/>
      <c r="B20" s="134"/>
      <c r="C20" s="135">
        <v>2020</v>
      </c>
      <c r="D20" s="139">
        <f>SUM(E20:J20)+SUM('58.2'!D19:J19)+SUM('58.3'!D21:J21)+SUM('58.4'!D21:J21)+SUM('58.5'!D21:J21)+SUM('58.6'!D20:J20)</f>
        <v>16</v>
      </c>
      <c r="E20" s="156">
        <v>2</v>
      </c>
      <c r="F20" s="156">
        <v>2</v>
      </c>
      <c r="G20" s="108" t="s">
        <v>17</v>
      </c>
      <c r="H20" s="156">
        <v>1</v>
      </c>
      <c r="I20" s="108" t="s">
        <v>17</v>
      </c>
      <c r="J20" s="108" t="s">
        <v>17</v>
      </c>
      <c r="K20" s="35"/>
    </row>
    <row r="21" spans="1:11" ht="8.1" customHeight="1">
      <c r="A21" s="140"/>
      <c r="B21" s="134"/>
      <c r="C21" s="128"/>
      <c r="D21" s="132"/>
      <c r="E21" s="139"/>
      <c r="F21" s="139"/>
      <c r="G21" s="139"/>
      <c r="H21" s="139"/>
      <c r="I21" s="139"/>
      <c r="J21" s="139"/>
      <c r="K21" s="145"/>
    </row>
    <row r="22" spans="1:11" ht="20.100000000000001" customHeight="1">
      <c r="A22" s="130" t="s">
        <v>226</v>
      </c>
      <c r="B22" s="134"/>
      <c r="C22" s="135">
        <v>2018</v>
      </c>
      <c r="D22" s="139">
        <f>SUM(E22:J22)+SUM('58.2'!D21:J21)+SUM('58.3'!D23:J23)+SUM('58.4'!D23:J23)+SUM('58.5'!D23:J23)+SUM('58.6'!D22:J22)</f>
        <v>47</v>
      </c>
      <c r="E22" s="143">
        <v>7</v>
      </c>
      <c r="F22" s="143">
        <v>2</v>
      </c>
      <c r="G22" s="143">
        <v>4</v>
      </c>
      <c r="H22" s="143">
        <v>3</v>
      </c>
      <c r="I22" s="108" t="s">
        <v>17</v>
      </c>
      <c r="J22" s="108" t="s">
        <v>17</v>
      </c>
      <c r="K22" s="145"/>
    </row>
    <row r="23" spans="1:11" ht="20.100000000000001" customHeight="1">
      <c r="A23" s="130"/>
      <c r="B23" s="134"/>
      <c r="C23" s="135">
        <v>2019</v>
      </c>
      <c r="D23" s="139">
        <f>SUM(E23:J23)+SUM('58.2'!D22:J22)+SUM('58.3'!D24:J24)+SUM('58.4'!D24:J24)+SUM('58.5'!D24:J24)+SUM('58.6'!D23:J23)</f>
        <v>43</v>
      </c>
      <c r="E23" s="141">
        <v>1</v>
      </c>
      <c r="F23" s="141">
        <v>1</v>
      </c>
      <c r="G23" s="141">
        <v>6</v>
      </c>
      <c r="H23" s="141">
        <v>3</v>
      </c>
      <c r="I23" s="108" t="s">
        <v>17</v>
      </c>
      <c r="J23" s="141">
        <v>1</v>
      </c>
      <c r="K23" s="145"/>
    </row>
    <row r="24" spans="1:11" ht="20.100000000000001" customHeight="1">
      <c r="A24" s="130"/>
      <c r="B24" s="134"/>
      <c r="C24" s="135">
        <v>2020</v>
      </c>
      <c r="D24" s="139">
        <f>SUM(E24:J24)+SUM('58.2'!D23:J23)+SUM('58.3'!D25:J25)+SUM('58.4'!D25:J25)+SUM('58.5'!D25:J25)+SUM('58.6'!D24:J24)</f>
        <v>34</v>
      </c>
      <c r="E24" s="156">
        <v>3</v>
      </c>
      <c r="F24" s="108" t="s">
        <v>17</v>
      </c>
      <c r="G24" s="108" t="s">
        <v>17</v>
      </c>
      <c r="H24" s="108" t="s">
        <v>17</v>
      </c>
      <c r="I24" s="108" t="s">
        <v>17</v>
      </c>
      <c r="J24" s="108" t="s">
        <v>17</v>
      </c>
      <c r="K24" s="145"/>
    </row>
    <row r="25" spans="1:11" ht="8.1" customHeight="1">
      <c r="A25" s="140"/>
      <c r="B25" s="134"/>
      <c r="C25" s="128"/>
      <c r="D25" s="132"/>
      <c r="E25" s="141"/>
      <c r="F25" s="141"/>
      <c r="G25" s="141"/>
      <c r="H25" s="141"/>
      <c r="I25" s="141"/>
      <c r="J25" s="141"/>
      <c r="K25" s="145"/>
    </row>
    <row r="26" spans="1:11" ht="20.100000000000001" customHeight="1">
      <c r="A26" s="130" t="s">
        <v>109</v>
      </c>
      <c r="B26" s="134"/>
      <c r="C26" s="135">
        <v>2018</v>
      </c>
      <c r="D26" s="139">
        <f>SUM(E26:J26)+SUM('58.2'!D25:J25)+SUM('58.3'!D27:J27)+SUM('58.4'!D27:J27)+SUM('58.5'!D27:J27)+SUM('58.6'!D26:J26)</f>
        <v>135</v>
      </c>
      <c r="E26" s="39">
        <v>12</v>
      </c>
      <c r="F26" s="39">
        <v>10</v>
      </c>
      <c r="G26" s="39">
        <v>8</v>
      </c>
      <c r="H26" s="39">
        <v>1</v>
      </c>
      <c r="I26" s="108" t="s">
        <v>17</v>
      </c>
      <c r="J26" s="39">
        <v>1</v>
      </c>
      <c r="K26" s="145"/>
    </row>
    <row r="27" spans="1:11" ht="20.100000000000001" customHeight="1">
      <c r="A27" s="130"/>
      <c r="B27" s="134"/>
      <c r="C27" s="135">
        <v>2019</v>
      </c>
      <c r="D27" s="139">
        <f>SUM(E27:J27)+SUM('58.2'!D26:J26)+SUM('58.3'!D28:J28)+SUM('58.4'!D28:J28)+SUM('58.5'!D28:J28)+SUM('58.6'!D27:J27)</f>
        <v>138</v>
      </c>
      <c r="E27" s="139">
        <v>13</v>
      </c>
      <c r="F27" s="139">
        <v>4</v>
      </c>
      <c r="G27" s="139">
        <v>11</v>
      </c>
      <c r="H27" s="139">
        <v>1</v>
      </c>
      <c r="I27" s="139">
        <v>2</v>
      </c>
      <c r="J27" s="108" t="s">
        <v>17</v>
      </c>
      <c r="K27" s="145"/>
    </row>
    <row r="28" spans="1:11" ht="20.100000000000001" customHeight="1">
      <c r="A28" s="130"/>
      <c r="B28" s="134"/>
      <c r="C28" s="135">
        <v>2020</v>
      </c>
      <c r="D28" s="139">
        <f>SUM(E28:J28)+SUM('58.2'!D27:J27)+SUM('58.3'!D29:J29)+SUM('58.4'!D29:J29)+SUM('58.5'!D29:J29)+SUM('58.6'!D28:J28)</f>
        <v>134</v>
      </c>
      <c r="E28" s="157">
        <v>16</v>
      </c>
      <c r="F28" s="157">
        <v>9</v>
      </c>
      <c r="G28" s="158">
        <v>3</v>
      </c>
      <c r="H28" s="158">
        <v>4</v>
      </c>
      <c r="I28" s="158">
        <v>2</v>
      </c>
      <c r="J28" s="108" t="s">
        <v>17</v>
      </c>
      <c r="K28" s="145"/>
    </row>
    <row r="29" spans="1:11" ht="8.1" customHeight="1">
      <c r="A29" s="140"/>
      <c r="B29" s="134"/>
      <c r="C29" s="128"/>
      <c r="D29" s="132"/>
      <c r="E29" s="139"/>
      <c r="F29" s="139"/>
      <c r="G29" s="139"/>
      <c r="H29" s="139"/>
      <c r="I29" s="139"/>
      <c r="J29" s="139"/>
      <c r="K29" s="145"/>
    </row>
    <row r="30" spans="1:11" ht="20.100000000000001" customHeight="1">
      <c r="A30" s="130" t="s">
        <v>18</v>
      </c>
      <c r="B30" s="134"/>
      <c r="C30" s="135">
        <v>2018</v>
      </c>
      <c r="D30" s="139">
        <f>SUM(E30:J30)+SUM('58.2'!D29:J29)+SUM('58.3'!D31:J31)+SUM('58.4'!D31:J31)+SUM('58.5'!D31:J31)+SUM('58.6'!D30:J30)</f>
        <v>19</v>
      </c>
      <c r="E30" s="143">
        <v>2</v>
      </c>
      <c r="F30" s="108" t="s">
        <v>17</v>
      </c>
      <c r="G30" s="143">
        <v>2</v>
      </c>
      <c r="H30" s="108" t="s">
        <v>17</v>
      </c>
      <c r="I30" s="108" t="s">
        <v>17</v>
      </c>
      <c r="J30" s="108" t="s">
        <v>17</v>
      </c>
      <c r="K30" s="145"/>
    </row>
    <row r="31" spans="1:11" ht="20.100000000000001" customHeight="1">
      <c r="A31" s="140"/>
      <c r="B31" s="134"/>
      <c r="C31" s="135">
        <v>2019</v>
      </c>
      <c r="D31" s="139">
        <f>SUM(E31:J31)+SUM('58.2'!D30:J30)+SUM('58.3'!D32:J32)+SUM('58.4'!D32:J32)+SUM('58.5'!D32:J32)+SUM('58.6'!D31:J31)</f>
        <v>26</v>
      </c>
      <c r="E31" s="141">
        <v>2</v>
      </c>
      <c r="F31" s="108" t="s">
        <v>17</v>
      </c>
      <c r="G31" s="141">
        <v>2</v>
      </c>
      <c r="H31" s="108" t="s">
        <v>17</v>
      </c>
      <c r="I31" s="108" t="s">
        <v>17</v>
      </c>
      <c r="J31" s="108" t="s">
        <v>17</v>
      </c>
      <c r="K31" s="145"/>
    </row>
    <row r="32" spans="1:11" ht="20.100000000000001" customHeight="1">
      <c r="A32" s="140"/>
      <c r="B32" s="134"/>
      <c r="C32" s="135">
        <v>2020</v>
      </c>
      <c r="D32" s="139">
        <f>SUM(E32:J32)+SUM('58.2'!D31:J31)+SUM('58.3'!D33:J33)+SUM('58.4'!D33:J33)+SUM('58.5'!D33:J33)+SUM('58.6'!D32:J32)</f>
        <v>17</v>
      </c>
      <c r="E32" s="159">
        <v>1</v>
      </c>
      <c r="F32" s="108" t="s">
        <v>17</v>
      </c>
      <c r="G32" s="160">
        <v>1</v>
      </c>
      <c r="H32" s="108" t="s">
        <v>17</v>
      </c>
      <c r="I32" s="108" t="s">
        <v>17</v>
      </c>
      <c r="J32" s="108" t="s">
        <v>17</v>
      </c>
      <c r="K32" s="145"/>
    </row>
    <row r="33" spans="1:11" ht="8.1" customHeight="1">
      <c r="A33" s="140"/>
      <c r="B33" s="134"/>
      <c r="C33" s="128"/>
      <c r="D33" s="132"/>
      <c r="E33" s="141"/>
      <c r="F33" s="141"/>
      <c r="G33" s="141"/>
      <c r="H33" s="141"/>
      <c r="I33" s="141"/>
      <c r="J33" s="141"/>
      <c r="K33" s="145"/>
    </row>
    <row r="34" spans="1:11" ht="20.100000000000001" customHeight="1">
      <c r="A34" s="130" t="s">
        <v>19</v>
      </c>
      <c r="B34" s="134"/>
      <c r="C34" s="135">
        <v>2018</v>
      </c>
      <c r="D34" s="139">
        <f>SUM(E34:J34)+SUM('58.2'!D33:J33)+SUM('58.3'!D35:J35)+SUM('58.4'!D35:J35)+SUM('58.5'!D35:J35)+SUM('58.6'!D34:J34)</f>
        <v>24</v>
      </c>
      <c r="E34" s="108" t="s">
        <v>17</v>
      </c>
      <c r="F34" s="108" t="s">
        <v>17</v>
      </c>
      <c r="G34" s="108" t="s">
        <v>17</v>
      </c>
      <c r="H34" s="108" t="s">
        <v>17</v>
      </c>
      <c r="I34" s="108" t="s">
        <v>17</v>
      </c>
      <c r="J34" s="108" t="s">
        <v>17</v>
      </c>
      <c r="K34" s="145"/>
    </row>
    <row r="35" spans="1:11" ht="20.100000000000001" customHeight="1">
      <c r="A35" s="140"/>
      <c r="B35" s="134"/>
      <c r="C35" s="135">
        <v>2019</v>
      </c>
      <c r="D35" s="139">
        <f>SUM(E35:J35)+SUM('58.2'!D34:J34)+SUM('58.3'!D36:J36)+SUM('58.4'!D36:J36)+SUM('58.5'!D36:J36)+SUM('58.6'!D35:J35)</f>
        <v>25</v>
      </c>
      <c r="E35" s="139">
        <v>2</v>
      </c>
      <c r="F35" s="108" t="s">
        <v>17</v>
      </c>
      <c r="G35" s="139">
        <v>3</v>
      </c>
      <c r="H35" s="108" t="s">
        <v>17</v>
      </c>
      <c r="I35" s="108" t="s">
        <v>17</v>
      </c>
      <c r="J35" s="108" t="s">
        <v>17</v>
      </c>
      <c r="K35" s="145"/>
    </row>
    <row r="36" spans="1:11" ht="20.100000000000001" customHeight="1">
      <c r="A36" s="140"/>
      <c r="B36" s="134"/>
      <c r="C36" s="135">
        <v>2020</v>
      </c>
      <c r="D36" s="139">
        <f>SUM(E36:J36)+SUM('58.2'!D35:J35)+SUM('58.3'!D37:J37)+SUM('58.4'!D37:J37)+SUM('58.5'!D37:J37)+SUM('58.6'!D36:J36)</f>
        <v>15</v>
      </c>
      <c r="E36" s="161">
        <v>2</v>
      </c>
      <c r="F36" s="108" t="s">
        <v>17</v>
      </c>
      <c r="G36" s="108" t="s">
        <v>17</v>
      </c>
      <c r="H36" s="158">
        <v>1</v>
      </c>
      <c r="I36" s="108" t="s">
        <v>17</v>
      </c>
      <c r="J36" s="108" t="s">
        <v>17</v>
      </c>
      <c r="K36" s="145"/>
    </row>
    <row r="37" spans="1:11" ht="8.1" customHeight="1">
      <c r="A37" s="140"/>
      <c r="B37" s="134"/>
      <c r="C37" s="128"/>
      <c r="D37" s="132"/>
      <c r="E37" s="139"/>
      <c r="F37" s="139"/>
      <c r="G37" s="139"/>
      <c r="H37" s="139"/>
      <c r="I37" s="139"/>
      <c r="J37" s="139"/>
      <c r="K37" s="145"/>
    </row>
    <row r="38" spans="1:11" ht="20.100000000000001" customHeight="1">
      <c r="A38" s="130" t="s">
        <v>227</v>
      </c>
      <c r="B38" s="134"/>
      <c r="C38" s="135">
        <v>2018</v>
      </c>
      <c r="D38" s="139">
        <f>SUM(E38:J38)+SUM('58.2'!D37:J37)+SUM('58.3'!D39:J39)+SUM('58.4'!D39:J39)+SUM('58.5'!D39:J39)+SUM('58.6'!D38:J38)</f>
        <v>45</v>
      </c>
      <c r="E38" s="143">
        <v>8</v>
      </c>
      <c r="F38" s="143">
        <v>3</v>
      </c>
      <c r="G38" s="143">
        <v>2</v>
      </c>
      <c r="H38" s="108" t="s">
        <v>17</v>
      </c>
      <c r="I38" s="108" t="s">
        <v>17</v>
      </c>
      <c r="J38" s="108" t="s">
        <v>17</v>
      </c>
      <c r="K38" s="145"/>
    </row>
    <row r="39" spans="1:11" ht="20.100000000000001" customHeight="1">
      <c r="A39" s="140"/>
      <c r="B39" s="134"/>
      <c r="C39" s="135">
        <v>2019</v>
      </c>
      <c r="D39" s="139">
        <f>SUM(E39:J39)+SUM('58.2'!D38:J38)+SUM('58.3'!D40:J40)+SUM('58.4'!D40:J40)+SUM('58.5'!D40:J40)+SUM('58.6'!D39:J39)</f>
        <v>37</v>
      </c>
      <c r="E39" s="141">
        <v>4</v>
      </c>
      <c r="F39" s="108" t="s">
        <v>17</v>
      </c>
      <c r="G39" s="141">
        <v>5</v>
      </c>
      <c r="H39" s="147">
        <v>1</v>
      </c>
      <c r="I39" s="108" t="s">
        <v>17</v>
      </c>
      <c r="J39" s="108" t="s">
        <v>17</v>
      </c>
      <c r="K39" s="145"/>
    </row>
    <row r="40" spans="1:11" ht="20.100000000000001" customHeight="1">
      <c r="A40" s="140"/>
      <c r="B40" s="134"/>
      <c r="C40" s="135">
        <v>2020</v>
      </c>
      <c r="D40" s="139">
        <f>SUM(E40:J40)+SUM('58.2'!D39:J39)+SUM('58.3'!D41:J41)+SUM('58.4'!D41:J41)+SUM('58.5'!D41:J41)+SUM('58.6'!D40:J40)</f>
        <v>34</v>
      </c>
      <c r="E40" s="159">
        <v>3</v>
      </c>
      <c r="F40" s="160">
        <v>1</v>
      </c>
      <c r="G40" s="160">
        <v>3</v>
      </c>
      <c r="H40" s="108" t="s">
        <v>17</v>
      </c>
      <c r="I40" s="108" t="s">
        <v>17</v>
      </c>
      <c r="J40" s="108" t="s">
        <v>17</v>
      </c>
      <c r="K40" s="145"/>
    </row>
    <row r="41" spans="1:11" ht="8.1" customHeight="1">
      <c r="A41" s="140"/>
      <c r="B41" s="134"/>
      <c r="C41" s="128"/>
      <c r="D41" s="132"/>
      <c r="E41" s="141"/>
      <c r="F41" s="141"/>
      <c r="G41" s="141"/>
      <c r="H41" s="147"/>
      <c r="I41" s="141"/>
      <c r="J41" s="141"/>
      <c r="K41" s="145"/>
    </row>
    <row r="42" spans="1:11" ht="20.100000000000001" customHeight="1">
      <c r="A42" s="130" t="s">
        <v>22</v>
      </c>
      <c r="B42" s="134"/>
      <c r="C42" s="135">
        <v>2018</v>
      </c>
      <c r="D42" s="139">
        <f>SUM(E42:J42)+SUM('58.2'!D41:J41)+SUM('58.3'!D43:J43)+SUM('58.4'!D43:J43)+SUM('58.5'!D43:J43)+SUM('58.6'!D42:J42)</f>
        <v>30</v>
      </c>
      <c r="E42" s="39">
        <v>3</v>
      </c>
      <c r="F42" s="108" t="s">
        <v>17</v>
      </c>
      <c r="G42" s="39">
        <v>2</v>
      </c>
      <c r="H42" s="39">
        <v>1</v>
      </c>
      <c r="I42" s="39">
        <v>1</v>
      </c>
      <c r="J42" s="108" t="s">
        <v>17</v>
      </c>
      <c r="K42" s="145"/>
    </row>
    <row r="43" spans="1:11" ht="20.100000000000001" customHeight="1">
      <c r="A43" s="142"/>
      <c r="B43" s="134"/>
      <c r="C43" s="135">
        <v>2019</v>
      </c>
      <c r="D43" s="139">
        <f>SUM(E43:J43)+SUM('58.2'!D42:J42)+SUM('58.3'!D44:J44)+SUM('58.4'!D44:J44)+SUM('58.5'!D44:J44)+SUM('58.6'!D43:J43)</f>
        <v>26</v>
      </c>
      <c r="E43" s="139">
        <v>1</v>
      </c>
      <c r="F43" s="139">
        <v>2</v>
      </c>
      <c r="G43" s="139">
        <v>1</v>
      </c>
      <c r="H43" s="139">
        <v>1</v>
      </c>
      <c r="I43" s="139">
        <v>1</v>
      </c>
      <c r="J43" s="108" t="s">
        <v>17</v>
      </c>
      <c r="K43" s="145"/>
    </row>
    <row r="44" spans="1:11" ht="20.100000000000001" customHeight="1">
      <c r="A44" s="142"/>
      <c r="B44" s="134"/>
      <c r="C44" s="135">
        <v>2020</v>
      </c>
      <c r="D44" s="139">
        <f>SUM(E44:J44)+SUM('58.2'!D43:J43)+SUM('58.3'!D45:J45)+SUM('58.4'!D45:J45)+SUM('58.5'!D45:J45)+SUM('58.6'!D44:J44)</f>
        <v>15</v>
      </c>
      <c r="E44" s="161">
        <v>2</v>
      </c>
      <c r="F44" s="158">
        <v>1</v>
      </c>
      <c r="G44" s="158">
        <v>2</v>
      </c>
      <c r="H44" s="108" t="s">
        <v>17</v>
      </c>
      <c r="I44" s="108" t="s">
        <v>17</v>
      </c>
      <c r="J44" s="108" t="s">
        <v>17</v>
      </c>
      <c r="K44" s="145"/>
    </row>
    <row r="45" spans="1:11" ht="8.1" customHeight="1">
      <c r="A45" s="140"/>
      <c r="B45" s="134"/>
      <c r="C45" s="128"/>
      <c r="D45" s="132"/>
      <c r="E45" s="139"/>
      <c r="F45" s="139"/>
      <c r="G45" s="139"/>
      <c r="H45" s="139"/>
      <c r="I45" s="139"/>
      <c r="J45" s="139"/>
      <c r="K45" s="145"/>
    </row>
    <row r="46" spans="1:11" ht="20.100000000000001" customHeight="1">
      <c r="A46" s="130" t="s">
        <v>111</v>
      </c>
      <c r="B46" s="134"/>
      <c r="C46" s="135">
        <v>2018</v>
      </c>
      <c r="D46" s="139">
        <f>SUM(E46:J46)+SUM('58.2'!D45:J45)+SUM('58.3'!D47:J47)+SUM('58.4'!D47:J47)+SUM('58.5'!D47:J47)+SUM('58.6'!D46:J46)</f>
        <v>16</v>
      </c>
      <c r="E46" s="143">
        <v>2</v>
      </c>
      <c r="F46" s="108" t="s">
        <v>17</v>
      </c>
      <c r="G46" s="143">
        <v>1</v>
      </c>
      <c r="H46" s="146">
        <v>2</v>
      </c>
      <c r="I46" s="108" t="s">
        <v>17</v>
      </c>
      <c r="J46" s="108" t="s">
        <v>17</v>
      </c>
      <c r="K46" s="148"/>
    </row>
    <row r="47" spans="1:11" ht="20.100000000000001" customHeight="1">
      <c r="A47" s="140"/>
      <c r="B47" s="134"/>
      <c r="C47" s="135">
        <v>2019</v>
      </c>
      <c r="D47" s="139">
        <f>SUM(E47:J47)+SUM('58.2'!D46:J46)+SUM('58.3'!D48:J48)+SUM('58.4'!D48:J48)+SUM('58.5'!D48:J48)+SUM('58.6'!D47:J47)</f>
        <v>5</v>
      </c>
      <c r="E47" s="141">
        <v>1</v>
      </c>
      <c r="F47" s="108" t="s">
        <v>17</v>
      </c>
      <c r="G47" s="141">
        <v>1</v>
      </c>
      <c r="H47" s="108" t="s">
        <v>17</v>
      </c>
      <c r="I47" s="108" t="s">
        <v>17</v>
      </c>
      <c r="J47" s="108" t="s">
        <v>17</v>
      </c>
      <c r="K47" s="148"/>
    </row>
    <row r="48" spans="1:11" ht="20.100000000000001" customHeight="1">
      <c r="A48" s="140"/>
      <c r="B48" s="134"/>
      <c r="C48" s="135">
        <v>2020</v>
      </c>
      <c r="D48" s="139">
        <f>SUM(E48:J48)+SUM('58.2'!D47:J47)+SUM('58.3'!D49:J49)+SUM('58.4'!D49:J49)+SUM('58.5'!D49:J49)+SUM('58.6'!D48:J48)</f>
        <v>9</v>
      </c>
      <c r="E48" s="159">
        <v>1</v>
      </c>
      <c r="F48" s="108" t="s">
        <v>17</v>
      </c>
      <c r="G48" s="108" t="s">
        <v>17</v>
      </c>
      <c r="H48" s="108" t="s">
        <v>17</v>
      </c>
      <c r="I48" s="108" t="s">
        <v>17</v>
      </c>
      <c r="J48" s="108" t="s">
        <v>17</v>
      </c>
      <c r="K48" s="148"/>
    </row>
    <row r="49" spans="1:11" ht="8.1" customHeight="1">
      <c r="A49" s="140"/>
      <c r="B49" s="134"/>
      <c r="C49" s="128"/>
      <c r="D49" s="132"/>
      <c r="E49" s="141"/>
      <c r="F49" s="141"/>
      <c r="G49" s="141"/>
      <c r="H49" s="147"/>
      <c r="I49" s="141"/>
      <c r="J49" s="141"/>
      <c r="K49" s="148"/>
    </row>
    <row r="50" spans="1:11" ht="20.100000000000001" customHeight="1">
      <c r="A50" s="130" t="s">
        <v>25</v>
      </c>
      <c r="B50" s="134"/>
      <c r="C50" s="135">
        <v>2018</v>
      </c>
      <c r="D50" s="139">
        <f>SUM(E50:J50)+SUM('58.2'!D49:J49)+SUM('58.3'!D51:J51)+SUM('58.4'!D51:J51)+SUM('58.5'!D51:J51)+SUM('58.6'!D50:J50)</f>
        <v>25</v>
      </c>
      <c r="E50" s="39">
        <v>3</v>
      </c>
      <c r="F50" s="108" t="s">
        <v>17</v>
      </c>
      <c r="G50" s="108" t="s">
        <v>17</v>
      </c>
      <c r="H50" s="39">
        <v>1</v>
      </c>
      <c r="I50" s="108" t="s">
        <v>17</v>
      </c>
      <c r="J50" s="108" t="s">
        <v>17</v>
      </c>
      <c r="K50" s="145"/>
    </row>
    <row r="51" spans="1:11" ht="20.100000000000001" customHeight="1">
      <c r="A51" s="140"/>
      <c r="B51" s="134"/>
      <c r="C51" s="135">
        <v>2019</v>
      </c>
      <c r="D51" s="139">
        <f>SUM(E51:J51)+SUM('58.2'!D50:J50)+SUM('58.3'!D52:J52)+SUM('58.4'!D52:J52)+SUM('58.5'!D52:J52)+SUM('58.6'!D51:J51)</f>
        <v>15</v>
      </c>
      <c r="E51" s="139">
        <v>1</v>
      </c>
      <c r="F51" s="139">
        <v>1</v>
      </c>
      <c r="G51" s="139">
        <v>1</v>
      </c>
      <c r="H51" s="108" t="s">
        <v>17</v>
      </c>
      <c r="I51" s="108" t="s">
        <v>17</v>
      </c>
      <c r="J51" s="108" t="s">
        <v>17</v>
      </c>
      <c r="K51" s="145"/>
    </row>
    <row r="52" spans="1:11" ht="20.100000000000001" customHeight="1">
      <c r="A52" s="140"/>
      <c r="B52" s="134"/>
      <c r="C52" s="135">
        <v>2020</v>
      </c>
      <c r="D52" s="139">
        <f>SUM(E52:J52)+SUM('58.2'!D51:J51)+SUM('58.3'!D53:J53)+SUM('58.4'!D53:J53)+SUM('58.5'!D53:J53)+SUM('58.6'!D52:J52)</f>
        <v>23</v>
      </c>
      <c r="E52" s="161">
        <v>4</v>
      </c>
      <c r="F52" s="108" t="s">
        <v>17</v>
      </c>
      <c r="G52" s="108" t="s">
        <v>17</v>
      </c>
      <c r="H52" s="108" t="s">
        <v>17</v>
      </c>
      <c r="I52" s="108" t="s">
        <v>17</v>
      </c>
      <c r="J52" s="108" t="s">
        <v>17</v>
      </c>
      <c r="K52" s="145"/>
    </row>
    <row r="53" spans="1:11" ht="8.1" customHeight="1">
      <c r="A53" s="140"/>
      <c r="B53" s="134"/>
      <c r="C53" s="128"/>
      <c r="D53" s="132"/>
      <c r="E53" s="141"/>
      <c r="F53" s="141"/>
      <c r="G53" s="141"/>
      <c r="H53" s="147"/>
      <c r="I53" s="141"/>
      <c r="J53" s="141"/>
      <c r="K53" s="148"/>
    </row>
    <row r="54" spans="1:11" ht="20.100000000000001" customHeight="1">
      <c r="A54" s="130" t="s">
        <v>26</v>
      </c>
      <c r="B54" s="134"/>
      <c r="C54" s="135">
        <v>2018</v>
      </c>
      <c r="D54" s="139">
        <f>SUM(E54:J54)+SUM('58.2'!D53:J53)+SUM('58.3'!D55:J55)+SUM('58.4'!D55:J55)+SUM('58.5'!D55:J55)+SUM('58.6'!D54:J54)</f>
        <v>17</v>
      </c>
      <c r="E54" s="39">
        <v>2</v>
      </c>
      <c r="F54" s="39">
        <v>1</v>
      </c>
      <c r="G54" s="39">
        <v>2</v>
      </c>
      <c r="H54" s="108" t="s">
        <v>17</v>
      </c>
      <c r="I54" s="108" t="s">
        <v>17</v>
      </c>
      <c r="J54" s="108" t="s">
        <v>17</v>
      </c>
      <c r="K54" s="145"/>
    </row>
    <row r="55" spans="1:11" ht="20.100000000000001" customHeight="1">
      <c r="A55" s="140"/>
      <c r="B55" s="134"/>
      <c r="C55" s="135">
        <v>2019</v>
      </c>
      <c r="D55" s="139">
        <f>SUM(E55:J55)+SUM('58.2'!D54:J54)+SUM('58.3'!D56:J56)+SUM('58.4'!D56:J56)+SUM('58.5'!D56:J56)+SUM('58.6'!D55:J55)</f>
        <v>20</v>
      </c>
      <c r="E55" s="139">
        <v>2</v>
      </c>
      <c r="F55" s="139">
        <v>2</v>
      </c>
      <c r="G55" s="139">
        <v>1</v>
      </c>
      <c r="H55" s="108" t="s">
        <v>17</v>
      </c>
      <c r="I55" s="108" t="s">
        <v>17</v>
      </c>
      <c r="J55" s="108" t="s">
        <v>17</v>
      </c>
      <c r="K55" s="145"/>
    </row>
    <row r="56" spans="1:11" ht="20.100000000000001" customHeight="1">
      <c r="A56" s="144"/>
      <c r="B56" s="134"/>
      <c r="C56" s="135">
        <v>2020</v>
      </c>
      <c r="D56" s="139">
        <f>SUM(E56:J56)+SUM('58.2'!D55:J55)+SUM('58.3'!D57:J57)+SUM('58.4'!D57:J57)+SUM('58.5'!D57:J57)+SUM('58.6'!D56:J56)</f>
        <v>14</v>
      </c>
      <c r="E56" s="159">
        <v>1</v>
      </c>
      <c r="F56" s="160">
        <v>1</v>
      </c>
      <c r="G56" s="108" t="s">
        <v>17</v>
      </c>
      <c r="H56" s="108" t="s">
        <v>17</v>
      </c>
      <c r="I56" s="108" t="s">
        <v>17</v>
      </c>
      <c r="J56" s="108" t="s">
        <v>17</v>
      </c>
      <c r="K56" s="145"/>
    </row>
    <row r="57" spans="1:11" ht="8.1" customHeight="1">
      <c r="A57" s="140"/>
      <c r="B57" s="134"/>
      <c r="C57" s="128"/>
      <c r="D57" s="132"/>
      <c r="E57" s="139"/>
      <c r="F57" s="139"/>
      <c r="G57" s="139"/>
      <c r="H57" s="139"/>
      <c r="I57" s="139"/>
      <c r="J57" s="139"/>
      <c r="K57" s="145"/>
    </row>
    <row r="58" spans="1:11" ht="20.100000000000001" customHeight="1">
      <c r="A58" s="130" t="s">
        <v>27</v>
      </c>
      <c r="B58" s="134"/>
      <c r="C58" s="135">
        <v>2018</v>
      </c>
      <c r="D58" s="139">
        <f>SUM(E58:J58)+SUM('58.2'!D57:J57)+SUM('58.3'!D59:J59)+SUM('58.4'!D59:J59)+SUM('58.5'!D59:J59)+SUM('58.6'!D58:J58)</f>
        <v>9</v>
      </c>
      <c r="E58" s="143">
        <v>2</v>
      </c>
      <c r="F58" s="143">
        <v>1</v>
      </c>
      <c r="G58" s="143">
        <v>3</v>
      </c>
      <c r="H58" s="108" t="s">
        <v>17</v>
      </c>
      <c r="I58" s="108" t="s">
        <v>17</v>
      </c>
      <c r="J58" s="108" t="s">
        <v>17</v>
      </c>
      <c r="K58" s="148"/>
    </row>
    <row r="59" spans="1:11" ht="20.100000000000001" customHeight="1">
      <c r="A59" s="140"/>
      <c r="B59" s="134"/>
      <c r="C59" s="135">
        <v>2019</v>
      </c>
      <c r="D59" s="139">
        <f>SUM(E59:J59)+SUM('58.2'!D58:J58)+SUM('58.3'!D60:J60)+SUM('58.4'!D60:J60)+SUM('58.5'!D60:J60)+SUM('58.6'!D59:J59)</f>
        <v>5</v>
      </c>
      <c r="E59" s="108" t="s">
        <v>17</v>
      </c>
      <c r="F59" s="141">
        <v>1</v>
      </c>
      <c r="G59" s="108" t="s">
        <v>17</v>
      </c>
      <c r="H59" s="108" t="s">
        <v>17</v>
      </c>
      <c r="I59" s="108" t="s">
        <v>17</v>
      </c>
      <c r="J59" s="108" t="s">
        <v>17</v>
      </c>
      <c r="K59" s="148"/>
    </row>
    <row r="60" spans="1:11" ht="20.100000000000001" customHeight="1">
      <c r="A60" s="140"/>
      <c r="B60" s="134"/>
      <c r="C60" s="135">
        <v>2020</v>
      </c>
      <c r="D60" s="139">
        <f>SUM(E60:J60)+SUM('58.2'!D59:J59)+SUM('58.3'!D61:J61)+SUM('58.4'!D61:J61)+SUM('58.5'!D61:J61)+SUM('58.6'!D60:J60)</f>
        <v>10</v>
      </c>
      <c r="E60" s="161">
        <v>1</v>
      </c>
      <c r="F60" s="108" t="s">
        <v>17</v>
      </c>
      <c r="G60" s="158">
        <v>2</v>
      </c>
      <c r="H60" s="108" t="s">
        <v>17</v>
      </c>
      <c r="I60" s="158">
        <v>1</v>
      </c>
      <c r="J60" s="108" t="s">
        <v>17</v>
      </c>
      <c r="K60" s="148"/>
    </row>
    <row r="61" spans="1:11" ht="8.1" customHeight="1">
      <c r="A61" s="140"/>
      <c r="B61" s="134"/>
      <c r="C61" s="128"/>
      <c r="D61" s="132"/>
      <c r="E61" s="141"/>
      <c r="F61" s="141"/>
      <c r="G61" s="141"/>
      <c r="H61" s="147"/>
      <c r="I61" s="141"/>
      <c r="J61" s="141"/>
      <c r="K61" s="148"/>
    </row>
    <row r="62" spans="1:11" ht="20.100000000000001" customHeight="1">
      <c r="A62" s="130" t="s">
        <v>112</v>
      </c>
      <c r="B62" s="134"/>
      <c r="C62" s="135">
        <v>2018</v>
      </c>
      <c r="D62" s="139">
        <f>SUM(E62:J62)+SUM('58.2'!D61:J61)+SUM('58.3'!D63:J63)+SUM('58.4'!D63:J63)+SUM('58.5'!D63:J63)+SUM('58.6'!D62:J62)</f>
        <v>17</v>
      </c>
      <c r="E62" s="39">
        <v>2</v>
      </c>
      <c r="F62" s="39">
        <v>1</v>
      </c>
      <c r="G62" s="39">
        <v>1</v>
      </c>
      <c r="H62" s="108" t="s">
        <v>17</v>
      </c>
      <c r="I62" s="108" t="s">
        <v>17</v>
      </c>
      <c r="J62" s="108" t="s">
        <v>17</v>
      </c>
      <c r="K62" s="145"/>
    </row>
    <row r="63" spans="1:11" ht="20.100000000000001" customHeight="1">
      <c r="A63" s="140"/>
      <c r="B63" s="134"/>
      <c r="C63" s="135">
        <v>2019</v>
      </c>
      <c r="D63" s="139">
        <f>SUM(E63:J63)+SUM('58.2'!D62:J62)+SUM('58.3'!D64:J64)+SUM('58.4'!D64:J64)+SUM('58.5'!D64:J64)+SUM('58.6'!D63:J63)</f>
        <v>22</v>
      </c>
      <c r="E63" s="139">
        <v>1</v>
      </c>
      <c r="F63" s="139">
        <v>1</v>
      </c>
      <c r="G63" s="139">
        <v>3</v>
      </c>
      <c r="H63" s="139">
        <v>1</v>
      </c>
      <c r="I63" s="108" t="s">
        <v>17</v>
      </c>
      <c r="J63" s="108" t="s">
        <v>17</v>
      </c>
      <c r="K63" s="145"/>
    </row>
    <row r="64" spans="1:11" ht="20.100000000000001" customHeight="1">
      <c r="A64" s="140"/>
      <c r="B64" s="134"/>
      <c r="C64" s="135">
        <v>2020</v>
      </c>
      <c r="D64" s="139">
        <f>SUM(E64:J64)+SUM('58.2'!D63:J63)+SUM('58.3'!D65:J65)+SUM('58.4'!D65:J65)+SUM('58.5'!D65:J65)+SUM('58.6'!D64:J64)</f>
        <v>12</v>
      </c>
      <c r="E64" s="159">
        <v>2</v>
      </c>
      <c r="F64" s="160">
        <v>1</v>
      </c>
      <c r="G64" s="160">
        <v>1</v>
      </c>
      <c r="H64" s="108" t="s">
        <v>17</v>
      </c>
      <c r="I64" s="108" t="s">
        <v>17</v>
      </c>
      <c r="J64" s="108" t="s">
        <v>17</v>
      </c>
      <c r="K64" s="145"/>
    </row>
    <row r="65" spans="1:11" ht="8.1" customHeight="1">
      <c r="A65" s="140"/>
      <c r="B65" s="134"/>
      <c r="C65" s="128"/>
      <c r="D65" s="132"/>
      <c r="E65" s="141"/>
      <c r="F65" s="141"/>
      <c r="G65" s="141"/>
      <c r="H65" s="147"/>
      <c r="I65" s="141"/>
      <c r="J65" s="141"/>
      <c r="K65" s="148"/>
    </row>
    <row r="66" spans="1:11" ht="20.100000000000001" customHeight="1">
      <c r="A66" s="130" t="s">
        <v>28</v>
      </c>
      <c r="B66" s="134"/>
      <c r="C66" s="135">
        <v>2018</v>
      </c>
      <c r="D66" s="139">
        <f>SUM(E66:J66)+SUM('58.2'!D65:J65)+SUM('58.3'!D67:J67)+SUM('58.4'!D67:J67)+SUM('58.5'!D67:J67)+SUM('58.6'!D66:J66)</f>
        <v>3</v>
      </c>
      <c r="E66" s="39">
        <v>2</v>
      </c>
      <c r="F66" s="108" t="s">
        <v>17</v>
      </c>
      <c r="G66" s="39">
        <v>1</v>
      </c>
      <c r="H66" s="108" t="s">
        <v>17</v>
      </c>
      <c r="I66" s="108" t="s">
        <v>17</v>
      </c>
      <c r="J66" s="108" t="s">
        <v>17</v>
      </c>
      <c r="K66" s="145"/>
    </row>
    <row r="67" spans="1:11" ht="20.100000000000001" customHeight="1">
      <c r="A67" s="134"/>
      <c r="B67" s="134"/>
      <c r="C67" s="135">
        <v>2019</v>
      </c>
      <c r="D67" s="139">
        <f>SUM(E67:J67)+SUM('58.2'!D66:J66)+SUM('58.3'!D68:J68)+SUM('58.4'!D68:J68)+SUM('58.5'!D68:J68)+SUM('58.6'!D67:J67)</f>
        <v>2</v>
      </c>
      <c r="E67" s="108" t="s">
        <v>17</v>
      </c>
      <c r="F67" s="108" t="s">
        <v>17</v>
      </c>
      <c r="G67" s="108" t="s">
        <v>17</v>
      </c>
      <c r="H67" s="108" t="s">
        <v>17</v>
      </c>
      <c r="I67" s="108" t="s">
        <v>17</v>
      </c>
      <c r="J67" s="108" t="s">
        <v>17</v>
      </c>
      <c r="K67" s="145"/>
    </row>
    <row r="68" spans="1:11" ht="20.100000000000001" customHeight="1">
      <c r="A68" s="134"/>
      <c r="B68" s="134"/>
      <c r="C68" s="135">
        <v>2020</v>
      </c>
      <c r="D68" s="139">
        <f>SUM(E68:J68)+SUM('58.2'!D67:J67)+SUM('58.3'!D69:J69)+SUM('58.4'!D69:J69)+SUM('58.5'!D69:J69)+SUM('58.6'!D68:J68)</f>
        <v>4</v>
      </c>
      <c r="E68" s="161">
        <v>2</v>
      </c>
      <c r="F68" s="108" t="s">
        <v>17</v>
      </c>
      <c r="G68" s="158">
        <v>1</v>
      </c>
      <c r="H68" s="108" t="s">
        <v>17</v>
      </c>
      <c r="I68" s="108" t="s">
        <v>17</v>
      </c>
      <c r="J68" s="108" t="s">
        <v>17</v>
      </c>
      <c r="K68" s="145"/>
    </row>
    <row r="69" spans="1:11" ht="8.1" customHeight="1">
      <c r="A69" s="45"/>
      <c r="B69" s="45"/>
      <c r="C69" s="45"/>
      <c r="D69" s="45"/>
      <c r="E69" s="45"/>
      <c r="F69" s="45"/>
      <c r="G69" s="45"/>
      <c r="H69" s="45"/>
      <c r="I69" s="45"/>
      <c r="J69" s="45"/>
      <c r="K69" s="44"/>
    </row>
    <row r="70" spans="1:11" ht="20.100000000000001" customHeight="1">
      <c r="A70" s="149"/>
      <c r="B70" s="149"/>
      <c r="C70" s="150"/>
      <c r="D70" s="149"/>
      <c r="E70" s="149"/>
      <c r="F70" s="149"/>
      <c r="G70" s="149"/>
      <c r="H70" s="151"/>
      <c r="I70" s="151"/>
      <c r="J70" s="151"/>
      <c r="K70" s="46" t="s">
        <v>113</v>
      </c>
    </row>
    <row r="71" spans="1:11" ht="20.100000000000001" customHeight="1">
      <c r="A71" s="149"/>
      <c r="B71" s="149"/>
      <c r="C71" s="150"/>
      <c r="D71" s="149"/>
      <c r="E71" s="149"/>
      <c r="F71" s="149"/>
      <c r="G71" s="149"/>
      <c r="H71" s="152"/>
      <c r="I71" s="152"/>
      <c r="J71" s="152"/>
      <c r="K71" s="48" t="s">
        <v>114</v>
      </c>
    </row>
  </sheetData>
  <printOptions horizontalCentered="1"/>
  <pageMargins left="0.55000000000000004" right="0.55000000000000004" top="0.55000000000000004" bottom="0.55000000000000004" header="0.55000000000000004" footer="0.55000000000000004"/>
  <pageSetup paperSize="9" scale="63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K70"/>
  <sheetViews>
    <sheetView view="pageBreakPreview" zoomScaleNormal="100" zoomScaleSheetLayoutView="100" workbookViewId="0">
      <selection activeCell="A4" sqref="A4"/>
    </sheetView>
  </sheetViews>
  <sheetFormatPr defaultColWidth="9" defaultRowHeight="20.100000000000001" customHeight="1"/>
  <cols>
    <col min="1" max="3" width="12.7109375" style="1" customWidth="1"/>
    <col min="4" max="10" width="14.7109375" style="1" customWidth="1"/>
    <col min="11" max="11" width="1.7109375" style="1" customWidth="1"/>
    <col min="12" max="16384" width="9" style="1"/>
  </cols>
  <sheetData>
    <row r="1" spans="1:11" ht="8.1" customHeight="1">
      <c r="A1" s="11"/>
      <c r="B1" s="11"/>
      <c r="C1" s="110"/>
      <c r="D1" s="11"/>
      <c r="E1" s="11"/>
      <c r="F1" s="11"/>
      <c r="G1" s="11"/>
      <c r="H1" s="11"/>
      <c r="I1" s="11"/>
      <c r="J1" s="11"/>
      <c r="K1" s="11"/>
    </row>
    <row r="2" spans="1:11" ht="8.1" customHeight="1">
      <c r="A2" s="11"/>
      <c r="B2" s="11"/>
      <c r="C2" s="110"/>
      <c r="D2" s="11"/>
      <c r="E2" s="11"/>
      <c r="F2" s="11"/>
      <c r="G2" s="11"/>
      <c r="H2" s="11"/>
      <c r="I2" s="11"/>
      <c r="J2" s="11"/>
      <c r="K2" s="11"/>
    </row>
    <row r="3" spans="1:11" ht="20.100000000000001" customHeight="1">
      <c r="A3" s="111" t="s">
        <v>399</v>
      </c>
      <c r="B3" s="111"/>
      <c r="C3" s="112"/>
      <c r="D3" s="11"/>
      <c r="E3" s="11"/>
      <c r="F3" s="11"/>
      <c r="G3" s="11"/>
      <c r="H3" s="11"/>
      <c r="I3" s="11"/>
      <c r="J3" s="11"/>
      <c r="K3" s="11"/>
    </row>
    <row r="4" spans="1:11" ht="20.100000000000001" customHeight="1">
      <c r="A4" s="113" t="s">
        <v>400</v>
      </c>
      <c r="B4" s="113"/>
      <c r="C4" s="114"/>
      <c r="D4" s="11"/>
      <c r="E4" s="11"/>
      <c r="F4" s="11"/>
      <c r="G4" s="11"/>
      <c r="H4" s="11"/>
      <c r="I4" s="11"/>
      <c r="J4" s="11"/>
      <c r="K4" s="11"/>
    </row>
    <row r="5" spans="1:11" ht="8.1" customHeight="1">
      <c r="A5" s="12"/>
      <c r="B5" s="12"/>
      <c r="C5" s="12"/>
      <c r="D5" s="12"/>
      <c r="E5" s="12"/>
      <c r="F5" s="12"/>
      <c r="G5" s="12"/>
      <c r="H5" s="12"/>
      <c r="I5" s="12"/>
      <c r="J5" s="12"/>
      <c r="K5" s="11"/>
    </row>
    <row r="6" spans="1:11" ht="8.1" customHeight="1">
      <c r="A6" s="13"/>
      <c r="B6" s="13"/>
      <c r="C6" s="13"/>
      <c r="D6" s="13"/>
      <c r="E6" s="13"/>
      <c r="F6" s="13"/>
      <c r="G6" s="13"/>
      <c r="H6" s="13"/>
      <c r="I6" s="13"/>
      <c r="J6" s="13"/>
      <c r="K6" s="11"/>
    </row>
    <row r="7" spans="1:11" ht="20.100000000000001" customHeight="1">
      <c r="A7" s="115" t="s">
        <v>79</v>
      </c>
      <c r="B7" s="116"/>
      <c r="C7" s="117" t="s">
        <v>4</v>
      </c>
      <c r="D7" s="118" t="s">
        <v>228</v>
      </c>
      <c r="E7" s="118" t="s">
        <v>229</v>
      </c>
      <c r="F7" s="118" t="s">
        <v>230</v>
      </c>
      <c r="G7" s="118" t="s">
        <v>231</v>
      </c>
      <c r="H7" s="118" t="s">
        <v>232</v>
      </c>
      <c r="I7" s="118" t="s">
        <v>233</v>
      </c>
      <c r="J7" s="118" t="s">
        <v>234</v>
      </c>
      <c r="K7" s="14"/>
    </row>
    <row r="8" spans="1:11" ht="20.100000000000001" customHeight="1">
      <c r="A8" s="119" t="s">
        <v>82</v>
      </c>
      <c r="B8" s="120"/>
      <c r="C8" s="121" t="s">
        <v>6</v>
      </c>
      <c r="D8" s="124" t="s">
        <v>235</v>
      </c>
      <c r="E8" s="124" t="s">
        <v>236</v>
      </c>
      <c r="F8" s="118" t="s">
        <v>237</v>
      </c>
      <c r="G8" s="124" t="s">
        <v>238</v>
      </c>
      <c r="H8" s="118" t="s">
        <v>239</v>
      </c>
      <c r="I8" s="124" t="s">
        <v>240</v>
      </c>
      <c r="J8" s="124" t="s">
        <v>241</v>
      </c>
      <c r="K8" s="18"/>
    </row>
    <row r="9" spans="1:11" ht="20.100000000000001" customHeight="1">
      <c r="A9" s="122"/>
      <c r="B9" s="122"/>
      <c r="C9" s="123"/>
      <c r="D9" s="125"/>
      <c r="E9" s="124"/>
      <c r="F9" s="124" t="s">
        <v>242</v>
      </c>
      <c r="G9" s="118"/>
      <c r="H9" s="118" t="s">
        <v>243</v>
      </c>
      <c r="I9" s="155"/>
      <c r="J9" s="155"/>
      <c r="K9" s="18"/>
    </row>
    <row r="10" spans="1:11" ht="20.100000000000001" customHeight="1">
      <c r="A10" s="122"/>
      <c r="B10" s="122"/>
      <c r="C10" s="123"/>
      <c r="D10" s="125"/>
      <c r="E10" s="124"/>
      <c r="F10" s="125"/>
      <c r="G10" s="118"/>
      <c r="H10" s="124" t="s">
        <v>244</v>
      </c>
      <c r="I10" s="155"/>
      <c r="J10" s="155"/>
      <c r="K10" s="18"/>
    </row>
    <row r="11" spans="1:11" ht="8.1" customHeight="1">
      <c r="A11" s="22"/>
      <c r="B11" s="22"/>
      <c r="C11" s="22"/>
      <c r="D11" s="22"/>
      <c r="E11" s="22"/>
      <c r="F11" s="22"/>
      <c r="G11" s="22"/>
      <c r="H11" s="22"/>
      <c r="I11" s="22"/>
      <c r="J11" s="22"/>
      <c r="K11" s="18"/>
    </row>
    <row r="12" spans="1:11" ht="8.1" customHeight="1">
      <c r="A12" s="23"/>
      <c r="B12" s="23"/>
      <c r="C12" s="23"/>
      <c r="D12" s="23"/>
      <c r="E12" s="23"/>
      <c r="F12" s="23"/>
      <c r="G12" s="23"/>
      <c r="H12" s="23"/>
      <c r="I12" s="23"/>
      <c r="J12" s="23"/>
      <c r="K12" s="18"/>
    </row>
    <row r="13" spans="1:11" ht="20.100000000000001" customHeight="1">
      <c r="A13" s="126" t="s">
        <v>12</v>
      </c>
      <c r="B13" s="127"/>
      <c r="C13" s="128">
        <v>2018</v>
      </c>
      <c r="D13" s="129">
        <f t="shared" ref="D13:J15" si="0">SUM(D17,D21,D25,D29,D33,D37,D41,D45,D49,D53,D57,D61,D65)</f>
        <v>8</v>
      </c>
      <c r="E13" s="153">
        <f t="shared" si="0"/>
        <v>5</v>
      </c>
      <c r="F13" s="153">
        <f t="shared" si="0"/>
        <v>109</v>
      </c>
      <c r="G13" s="153">
        <f t="shared" si="0"/>
        <v>14</v>
      </c>
      <c r="H13" s="153">
        <f t="shared" si="0"/>
        <v>2</v>
      </c>
      <c r="I13" s="153">
        <f t="shared" si="0"/>
        <v>10</v>
      </c>
      <c r="J13" s="153">
        <f t="shared" si="0"/>
        <v>1</v>
      </c>
      <c r="K13" s="27"/>
    </row>
    <row r="14" spans="1:11" ht="20.100000000000001" customHeight="1">
      <c r="A14" s="130"/>
      <c r="B14" s="127"/>
      <c r="C14" s="128">
        <v>2019</v>
      </c>
      <c r="D14" s="153">
        <f t="shared" si="0"/>
        <v>6</v>
      </c>
      <c r="E14" s="153">
        <f t="shared" si="0"/>
        <v>5</v>
      </c>
      <c r="F14" s="153">
        <f t="shared" si="0"/>
        <v>83</v>
      </c>
      <c r="G14" s="153">
        <f t="shared" si="0"/>
        <v>10</v>
      </c>
      <c r="H14" s="153" t="s">
        <v>17</v>
      </c>
      <c r="I14" s="153">
        <f t="shared" si="0"/>
        <v>20</v>
      </c>
      <c r="J14" s="153">
        <f t="shared" si="0"/>
        <v>1</v>
      </c>
      <c r="K14" s="14"/>
    </row>
    <row r="15" spans="1:11" ht="20.100000000000001" customHeight="1">
      <c r="A15" s="130"/>
      <c r="B15" s="127"/>
      <c r="C15" s="128">
        <v>2020</v>
      </c>
      <c r="D15" s="153">
        <f t="shared" si="0"/>
        <v>6</v>
      </c>
      <c r="E15" s="153">
        <f t="shared" si="0"/>
        <v>4</v>
      </c>
      <c r="F15" s="153">
        <f t="shared" si="0"/>
        <v>92</v>
      </c>
      <c r="G15" s="153">
        <f t="shared" si="0"/>
        <v>6</v>
      </c>
      <c r="H15" s="153" t="s">
        <v>17</v>
      </c>
      <c r="I15" s="153">
        <f t="shared" si="0"/>
        <v>16</v>
      </c>
      <c r="J15" s="153" t="s">
        <v>17</v>
      </c>
      <c r="K15" s="18"/>
    </row>
    <row r="16" spans="1:11" ht="8.1" customHeight="1">
      <c r="A16" s="131"/>
      <c r="B16" s="127"/>
      <c r="C16" s="128"/>
      <c r="D16" s="132"/>
      <c r="E16" s="133"/>
      <c r="F16" s="133"/>
      <c r="G16" s="133"/>
      <c r="H16" s="133"/>
      <c r="I16" s="133"/>
      <c r="J16" s="133"/>
      <c r="K16" s="35"/>
    </row>
    <row r="17" spans="1:11" ht="20.100000000000001" customHeight="1">
      <c r="A17" s="130" t="s">
        <v>225</v>
      </c>
      <c r="B17" s="134"/>
      <c r="C17" s="135">
        <v>2018</v>
      </c>
      <c r="D17" s="139">
        <v>1</v>
      </c>
      <c r="E17" s="39">
        <v>1</v>
      </c>
      <c r="F17" s="39">
        <v>7</v>
      </c>
      <c r="G17" s="39">
        <v>1</v>
      </c>
      <c r="H17" s="108" t="s">
        <v>17</v>
      </c>
      <c r="I17" s="108" t="s">
        <v>17</v>
      </c>
      <c r="J17" s="108" t="s">
        <v>17</v>
      </c>
      <c r="K17" s="35"/>
    </row>
    <row r="18" spans="1:11" ht="20.100000000000001" customHeight="1">
      <c r="A18" s="130"/>
      <c r="B18" s="134"/>
      <c r="C18" s="135">
        <v>2019</v>
      </c>
      <c r="D18" s="137">
        <v>1</v>
      </c>
      <c r="E18" s="137" t="s">
        <v>17</v>
      </c>
      <c r="F18" s="137">
        <v>10</v>
      </c>
      <c r="G18" s="137">
        <v>1</v>
      </c>
      <c r="H18" s="136" t="s">
        <v>17</v>
      </c>
      <c r="I18" s="137">
        <v>1</v>
      </c>
      <c r="J18" s="137" t="s">
        <v>17</v>
      </c>
      <c r="K18" s="35"/>
    </row>
    <row r="19" spans="1:11" ht="20.100000000000001" customHeight="1">
      <c r="A19" s="138"/>
      <c r="B19" s="134"/>
      <c r="C19" s="135">
        <v>2020</v>
      </c>
      <c r="D19" s="136" t="s">
        <v>17</v>
      </c>
      <c r="E19" s="139" t="s">
        <v>17</v>
      </c>
      <c r="F19" s="139" t="s">
        <v>17</v>
      </c>
      <c r="G19" s="139" t="s">
        <v>17</v>
      </c>
      <c r="H19" s="136" t="s">
        <v>17</v>
      </c>
      <c r="I19" s="139">
        <v>2</v>
      </c>
      <c r="J19" s="139" t="s">
        <v>17</v>
      </c>
      <c r="K19" s="35"/>
    </row>
    <row r="20" spans="1:11" ht="8.1" customHeight="1">
      <c r="A20" s="140"/>
      <c r="B20" s="134"/>
      <c r="C20" s="128"/>
      <c r="D20" s="139"/>
      <c r="E20" s="139"/>
      <c r="F20" s="139"/>
      <c r="G20" s="139"/>
      <c r="H20" s="139"/>
      <c r="I20" s="139"/>
      <c r="J20" s="139"/>
      <c r="K20" s="35"/>
    </row>
    <row r="21" spans="1:11" ht="20.100000000000001" customHeight="1">
      <c r="A21" s="130" t="s">
        <v>226</v>
      </c>
      <c r="B21" s="134"/>
      <c r="C21" s="135">
        <v>2018</v>
      </c>
      <c r="D21" s="108" t="s">
        <v>17</v>
      </c>
      <c r="E21" s="108" t="s">
        <v>17</v>
      </c>
      <c r="F21" s="143">
        <v>11</v>
      </c>
      <c r="G21" s="143">
        <v>2</v>
      </c>
      <c r="H21" s="108" t="s">
        <v>17</v>
      </c>
      <c r="I21" s="143">
        <v>3</v>
      </c>
      <c r="J21" s="108" t="s">
        <v>17</v>
      </c>
      <c r="K21" s="145"/>
    </row>
    <row r="22" spans="1:11" ht="20.100000000000001" customHeight="1">
      <c r="A22" s="130"/>
      <c r="B22" s="134"/>
      <c r="C22" s="135">
        <v>2019</v>
      </c>
      <c r="D22" s="136" t="s">
        <v>17</v>
      </c>
      <c r="E22" s="137">
        <v>1</v>
      </c>
      <c r="F22" s="136">
        <v>4</v>
      </c>
      <c r="G22" s="136">
        <v>2</v>
      </c>
      <c r="H22" s="136" t="s">
        <v>17</v>
      </c>
      <c r="I22" s="136">
        <v>2</v>
      </c>
      <c r="J22" s="136">
        <v>1</v>
      </c>
      <c r="K22" s="145"/>
    </row>
    <row r="23" spans="1:11" ht="20.100000000000001" customHeight="1">
      <c r="A23" s="130"/>
      <c r="B23" s="134"/>
      <c r="C23" s="135">
        <v>2020</v>
      </c>
      <c r="D23" s="136" t="s">
        <v>17</v>
      </c>
      <c r="E23" s="136" t="s">
        <v>17</v>
      </c>
      <c r="F23" s="141">
        <v>10</v>
      </c>
      <c r="G23" s="136">
        <v>1</v>
      </c>
      <c r="H23" s="136" t="s">
        <v>17</v>
      </c>
      <c r="I23" s="136">
        <v>2</v>
      </c>
      <c r="J23" s="136" t="s">
        <v>17</v>
      </c>
      <c r="K23" s="145"/>
    </row>
    <row r="24" spans="1:11" ht="8.1" customHeight="1">
      <c r="A24" s="140"/>
      <c r="B24" s="134"/>
      <c r="C24" s="128"/>
      <c r="D24" s="139"/>
      <c r="E24" s="141"/>
      <c r="F24" s="141"/>
      <c r="G24" s="141"/>
      <c r="H24" s="141"/>
      <c r="I24" s="141"/>
      <c r="J24" s="141"/>
      <c r="K24" s="145"/>
    </row>
    <row r="25" spans="1:11" ht="20.100000000000001" customHeight="1">
      <c r="A25" s="130" t="s">
        <v>109</v>
      </c>
      <c r="B25" s="134"/>
      <c r="C25" s="135">
        <v>2018</v>
      </c>
      <c r="D25" s="139">
        <v>2</v>
      </c>
      <c r="E25" s="39">
        <v>1</v>
      </c>
      <c r="F25" s="39">
        <v>28</v>
      </c>
      <c r="G25" s="39">
        <v>5</v>
      </c>
      <c r="H25" s="108" t="s">
        <v>17</v>
      </c>
      <c r="I25" s="39">
        <v>3</v>
      </c>
      <c r="J25" s="108" t="s">
        <v>17</v>
      </c>
      <c r="K25" s="145"/>
    </row>
    <row r="26" spans="1:11" ht="20.100000000000001" customHeight="1">
      <c r="A26" s="130"/>
      <c r="B26" s="134"/>
      <c r="C26" s="135">
        <v>2019</v>
      </c>
      <c r="D26" s="136">
        <v>3</v>
      </c>
      <c r="E26" s="136">
        <v>1</v>
      </c>
      <c r="F26" s="136">
        <v>11</v>
      </c>
      <c r="G26" s="136">
        <v>3</v>
      </c>
      <c r="H26" s="136" t="s">
        <v>17</v>
      </c>
      <c r="I26" s="136">
        <v>7</v>
      </c>
      <c r="J26" s="136" t="s">
        <v>17</v>
      </c>
      <c r="K26" s="145"/>
    </row>
    <row r="27" spans="1:11" ht="20.100000000000001" customHeight="1">
      <c r="A27" s="130"/>
      <c r="B27" s="134"/>
      <c r="C27" s="135">
        <v>2020</v>
      </c>
      <c r="D27" s="136">
        <v>3</v>
      </c>
      <c r="E27" s="136">
        <v>2</v>
      </c>
      <c r="F27" s="139">
        <v>22</v>
      </c>
      <c r="G27" s="136">
        <v>3</v>
      </c>
      <c r="H27" s="136" t="s">
        <v>17</v>
      </c>
      <c r="I27" s="136">
        <v>9</v>
      </c>
      <c r="J27" s="136" t="s">
        <v>17</v>
      </c>
      <c r="K27" s="145"/>
    </row>
    <row r="28" spans="1:11" ht="8.1" customHeight="1">
      <c r="A28" s="140"/>
      <c r="B28" s="134"/>
      <c r="C28" s="128"/>
      <c r="D28" s="139"/>
      <c r="E28" s="139"/>
      <c r="F28" s="139"/>
      <c r="G28" s="139"/>
      <c r="H28" s="139"/>
      <c r="I28" s="139"/>
      <c r="J28" s="139"/>
      <c r="K28" s="145"/>
    </row>
    <row r="29" spans="1:11" ht="20.100000000000001" customHeight="1">
      <c r="A29" s="130" t="s">
        <v>18</v>
      </c>
      <c r="B29" s="134"/>
      <c r="C29" s="135">
        <v>2018</v>
      </c>
      <c r="D29" s="108" t="s">
        <v>17</v>
      </c>
      <c r="E29" s="108" t="s">
        <v>17</v>
      </c>
      <c r="F29" s="143">
        <v>7</v>
      </c>
      <c r="G29" s="143">
        <v>1</v>
      </c>
      <c r="H29" s="108" t="s">
        <v>17</v>
      </c>
      <c r="I29" s="108" t="s">
        <v>17</v>
      </c>
      <c r="J29" s="108" t="s">
        <v>17</v>
      </c>
      <c r="K29" s="145"/>
    </row>
    <row r="30" spans="1:11" ht="20.100000000000001" customHeight="1">
      <c r="A30" s="140"/>
      <c r="B30" s="134"/>
      <c r="C30" s="135">
        <v>2019</v>
      </c>
      <c r="D30" s="136">
        <v>1</v>
      </c>
      <c r="E30" s="136" t="s">
        <v>17</v>
      </c>
      <c r="F30" s="136">
        <v>12</v>
      </c>
      <c r="G30" s="136" t="s">
        <v>17</v>
      </c>
      <c r="H30" s="136" t="s">
        <v>17</v>
      </c>
      <c r="I30" s="136">
        <v>2</v>
      </c>
      <c r="J30" s="136" t="s">
        <v>17</v>
      </c>
      <c r="K30" s="145"/>
    </row>
    <row r="31" spans="1:11" ht="20.100000000000001" customHeight="1">
      <c r="A31" s="140"/>
      <c r="B31" s="134"/>
      <c r="C31" s="135">
        <v>2020</v>
      </c>
      <c r="D31" s="136" t="s">
        <v>17</v>
      </c>
      <c r="E31" s="136" t="s">
        <v>17</v>
      </c>
      <c r="F31" s="141">
        <v>8</v>
      </c>
      <c r="G31" s="141" t="s">
        <v>17</v>
      </c>
      <c r="H31" s="136" t="s">
        <v>17</v>
      </c>
      <c r="I31" s="136">
        <v>1</v>
      </c>
      <c r="J31" s="136" t="s">
        <v>17</v>
      </c>
      <c r="K31" s="145"/>
    </row>
    <row r="32" spans="1:11" ht="8.1" customHeight="1">
      <c r="A32" s="140"/>
      <c r="B32" s="134"/>
      <c r="C32" s="128"/>
      <c r="D32" s="139"/>
      <c r="E32" s="141"/>
      <c r="F32" s="141"/>
      <c r="G32" s="141"/>
      <c r="H32" s="141"/>
      <c r="I32" s="141"/>
      <c r="J32" s="141"/>
      <c r="K32" s="145"/>
    </row>
    <row r="33" spans="1:11" ht="20.100000000000001" customHeight="1">
      <c r="A33" s="130" t="s">
        <v>19</v>
      </c>
      <c r="B33" s="134"/>
      <c r="C33" s="135">
        <v>2018</v>
      </c>
      <c r="D33" s="139">
        <v>1</v>
      </c>
      <c r="E33" s="108" t="s">
        <v>17</v>
      </c>
      <c r="F33" s="39">
        <v>13</v>
      </c>
      <c r="G33" s="108" t="s">
        <v>17</v>
      </c>
      <c r="H33" s="108" t="s">
        <v>17</v>
      </c>
      <c r="I33" s="108" t="s">
        <v>17</v>
      </c>
      <c r="J33" s="108" t="s">
        <v>17</v>
      </c>
      <c r="K33" s="145"/>
    </row>
    <row r="34" spans="1:11" ht="20.100000000000001" customHeight="1">
      <c r="A34" s="140"/>
      <c r="B34" s="134"/>
      <c r="C34" s="135">
        <v>2019</v>
      </c>
      <c r="D34" s="137" t="s">
        <v>17</v>
      </c>
      <c r="E34" s="137" t="s">
        <v>17</v>
      </c>
      <c r="F34" s="137">
        <v>11</v>
      </c>
      <c r="G34" s="137">
        <v>1</v>
      </c>
      <c r="H34" s="136" t="s">
        <v>17</v>
      </c>
      <c r="I34" s="136">
        <v>1</v>
      </c>
      <c r="J34" s="136" t="s">
        <v>17</v>
      </c>
      <c r="K34" s="145"/>
    </row>
    <row r="35" spans="1:11" ht="20.100000000000001" customHeight="1">
      <c r="A35" s="140"/>
      <c r="B35" s="134"/>
      <c r="C35" s="135">
        <v>2020</v>
      </c>
      <c r="D35" s="136" t="s">
        <v>17</v>
      </c>
      <c r="E35" s="136" t="s">
        <v>17</v>
      </c>
      <c r="F35" s="136">
        <v>6</v>
      </c>
      <c r="G35" s="136" t="s">
        <v>17</v>
      </c>
      <c r="H35" s="136" t="s">
        <v>17</v>
      </c>
      <c r="I35" s="136" t="s">
        <v>17</v>
      </c>
      <c r="J35" s="136" t="s">
        <v>17</v>
      </c>
      <c r="K35" s="145"/>
    </row>
    <row r="36" spans="1:11" ht="8.1" customHeight="1">
      <c r="A36" s="140"/>
      <c r="B36" s="134"/>
      <c r="C36" s="128"/>
      <c r="D36" s="139"/>
      <c r="E36" s="139"/>
      <c r="F36" s="139"/>
      <c r="G36" s="139"/>
      <c r="H36" s="139"/>
      <c r="I36" s="139"/>
      <c r="J36" s="139"/>
      <c r="K36" s="145"/>
    </row>
    <row r="37" spans="1:11" ht="20.100000000000001" customHeight="1">
      <c r="A37" s="130" t="s">
        <v>227</v>
      </c>
      <c r="B37" s="134"/>
      <c r="C37" s="135">
        <v>2018</v>
      </c>
      <c r="D37" s="139">
        <v>1</v>
      </c>
      <c r="E37" s="143">
        <v>1</v>
      </c>
      <c r="F37" s="143">
        <v>8</v>
      </c>
      <c r="G37" s="143">
        <v>2</v>
      </c>
      <c r="H37" s="108" t="s">
        <v>17</v>
      </c>
      <c r="I37" s="143">
        <v>1</v>
      </c>
      <c r="J37" s="143">
        <v>1</v>
      </c>
      <c r="K37" s="145"/>
    </row>
    <row r="38" spans="1:11" ht="20.100000000000001" customHeight="1">
      <c r="A38" s="140"/>
      <c r="B38" s="134"/>
      <c r="C38" s="135">
        <v>2019</v>
      </c>
      <c r="D38" s="136" t="s">
        <v>17</v>
      </c>
      <c r="E38" s="136">
        <v>3</v>
      </c>
      <c r="F38" s="137">
        <v>11</v>
      </c>
      <c r="G38" s="136">
        <v>1</v>
      </c>
      <c r="H38" s="136" t="s">
        <v>17</v>
      </c>
      <c r="I38" s="137">
        <v>1</v>
      </c>
      <c r="J38" s="136" t="s">
        <v>17</v>
      </c>
      <c r="K38" s="145"/>
    </row>
    <row r="39" spans="1:11" ht="20.100000000000001" customHeight="1">
      <c r="A39" s="140"/>
      <c r="B39" s="134"/>
      <c r="C39" s="135">
        <v>2020</v>
      </c>
      <c r="D39" s="136">
        <v>1</v>
      </c>
      <c r="E39" s="136">
        <v>1</v>
      </c>
      <c r="F39" s="141">
        <v>9</v>
      </c>
      <c r="G39" s="136" t="s">
        <v>17</v>
      </c>
      <c r="H39" s="147" t="s">
        <v>17</v>
      </c>
      <c r="I39" s="141">
        <v>1</v>
      </c>
      <c r="J39" s="136" t="s">
        <v>17</v>
      </c>
      <c r="K39" s="145"/>
    </row>
    <row r="40" spans="1:11" ht="8.1" customHeight="1">
      <c r="A40" s="140"/>
      <c r="B40" s="134"/>
      <c r="C40" s="128"/>
      <c r="D40" s="139"/>
      <c r="E40" s="141"/>
      <c r="F40" s="141"/>
      <c r="G40" s="141"/>
      <c r="H40" s="147"/>
      <c r="I40" s="141"/>
      <c r="J40" s="141"/>
      <c r="K40" s="145"/>
    </row>
    <row r="41" spans="1:11" ht="20.100000000000001" customHeight="1">
      <c r="A41" s="130" t="s">
        <v>22</v>
      </c>
      <c r="B41" s="134"/>
      <c r="C41" s="135">
        <v>2018</v>
      </c>
      <c r="D41" s="139">
        <v>1</v>
      </c>
      <c r="E41" s="108" t="s">
        <v>17</v>
      </c>
      <c r="F41" s="39">
        <v>12</v>
      </c>
      <c r="G41" s="39">
        <v>1</v>
      </c>
      <c r="H41" s="39">
        <v>1</v>
      </c>
      <c r="I41" s="108" t="s">
        <v>17</v>
      </c>
      <c r="J41" s="108" t="s">
        <v>17</v>
      </c>
      <c r="K41" s="145"/>
    </row>
    <row r="42" spans="1:11" ht="20.100000000000001" customHeight="1">
      <c r="A42" s="142"/>
      <c r="B42" s="134"/>
      <c r="C42" s="135">
        <v>2019</v>
      </c>
      <c r="D42" s="136" t="s">
        <v>17</v>
      </c>
      <c r="E42" s="136" t="s">
        <v>17</v>
      </c>
      <c r="F42" s="136">
        <v>12</v>
      </c>
      <c r="G42" s="136">
        <v>1</v>
      </c>
      <c r="H42" s="136" t="s">
        <v>17</v>
      </c>
      <c r="I42" s="136" t="s">
        <v>17</v>
      </c>
      <c r="J42" s="136" t="s">
        <v>17</v>
      </c>
      <c r="K42" s="145"/>
    </row>
    <row r="43" spans="1:11" ht="20.100000000000001" customHeight="1">
      <c r="A43" s="142"/>
      <c r="B43" s="134"/>
      <c r="C43" s="135">
        <v>2020</v>
      </c>
      <c r="D43" s="136" t="s">
        <v>17</v>
      </c>
      <c r="E43" s="136" t="s">
        <v>17</v>
      </c>
      <c r="F43" s="139">
        <v>7</v>
      </c>
      <c r="G43" s="136" t="s">
        <v>17</v>
      </c>
      <c r="H43" s="136" t="s">
        <v>17</v>
      </c>
      <c r="I43" s="136" t="s">
        <v>17</v>
      </c>
      <c r="J43" s="136" t="s">
        <v>17</v>
      </c>
      <c r="K43" s="145"/>
    </row>
    <row r="44" spans="1:11" ht="8.1" customHeight="1">
      <c r="A44" s="140"/>
      <c r="B44" s="134"/>
      <c r="C44" s="128"/>
      <c r="D44" s="139"/>
      <c r="E44" s="139"/>
      <c r="F44" s="139"/>
      <c r="G44" s="139"/>
      <c r="H44" s="139"/>
      <c r="I44" s="139"/>
      <c r="J44" s="139"/>
      <c r="K44" s="145"/>
    </row>
    <row r="45" spans="1:11" ht="20.100000000000001" customHeight="1">
      <c r="A45" s="130" t="s">
        <v>111</v>
      </c>
      <c r="B45" s="134"/>
      <c r="C45" s="135">
        <v>2018</v>
      </c>
      <c r="D45" s="108" t="s">
        <v>17</v>
      </c>
      <c r="E45" s="108" t="s">
        <v>17</v>
      </c>
      <c r="F45" s="143">
        <v>4</v>
      </c>
      <c r="G45" s="108" t="s">
        <v>17</v>
      </c>
      <c r="H45" s="108" t="s">
        <v>17</v>
      </c>
      <c r="I45" s="108" t="s">
        <v>17</v>
      </c>
      <c r="J45" s="108" t="s">
        <v>17</v>
      </c>
      <c r="K45" s="148"/>
    </row>
    <row r="46" spans="1:11" ht="20.100000000000001" customHeight="1">
      <c r="A46" s="140"/>
      <c r="B46" s="134"/>
      <c r="C46" s="135">
        <v>2019</v>
      </c>
      <c r="D46" s="136" t="s">
        <v>17</v>
      </c>
      <c r="E46" s="136" t="s">
        <v>17</v>
      </c>
      <c r="F46" s="136">
        <v>3</v>
      </c>
      <c r="G46" s="136" t="s">
        <v>17</v>
      </c>
      <c r="H46" s="136" t="s">
        <v>17</v>
      </c>
      <c r="I46" s="136" t="s">
        <v>17</v>
      </c>
      <c r="J46" s="136" t="s">
        <v>17</v>
      </c>
      <c r="K46" s="148"/>
    </row>
    <row r="47" spans="1:11" ht="20.100000000000001" customHeight="1">
      <c r="A47" s="140"/>
      <c r="B47" s="134"/>
      <c r="C47" s="135">
        <v>2020</v>
      </c>
      <c r="D47" s="136" t="s">
        <v>17</v>
      </c>
      <c r="E47" s="136" t="s">
        <v>17</v>
      </c>
      <c r="F47" s="136">
        <v>8</v>
      </c>
      <c r="G47" s="136" t="s">
        <v>17</v>
      </c>
      <c r="H47" s="136" t="s">
        <v>17</v>
      </c>
      <c r="I47" s="136" t="s">
        <v>17</v>
      </c>
      <c r="J47" s="136" t="s">
        <v>17</v>
      </c>
      <c r="K47" s="148"/>
    </row>
    <row r="48" spans="1:11" ht="8.1" customHeight="1">
      <c r="A48" s="140"/>
      <c r="B48" s="134"/>
      <c r="C48" s="128"/>
      <c r="D48" s="139"/>
      <c r="E48" s="141"/>
      <c r="F48" s="141"/>
      <c r="G48" s="141"/>
      <c r="H48" s="147"/>
      <c r="I48" s="141"/>
      <c r="J48" s="141"/>
      <c r="K48" s="148"/>
    </row>
    <row r="49" spans="1:11" ht="20.100000000000001" customHeight="1">
      <c r="A49" s="130" t="s">
        <v>25</v>
      </c>
      <c r="B49" s="134"/>
      <c r="C49" s="135">
        <v>2018</v>
      </c>
      <c r="D49" s="108" t="s">
        <v>17</v>
      </c>
      <c r="E49" s="108" t="s">
        <v>17</v>
      </c>
      <c r="F49" s="39">
        <v>8</v>
      </c>
      <c r="G49" s="108" t="s">
        <v>17</v>
      </c>
      <c r="H49" s="39">
        <v>1</v>
      </c>
      <c r="I49" s="39">
        <v>3</v>
      </c>
      <c r="J49" s="108" t="s">
        <v>17</v>
      </c>
      <c r="K49" s="145"/>
    </row>
    <row r="50" spans="1:11" ht="20.100000000000001" customHeight="1">
      <c r="A50" s="140"/>
      <c r="B50" s="134"/>
      <c r="C50" s="135">
        <v>2019</v>
      </c>
      <c r="D50" s="137" t="s">
        <v>17</v>
      </c>
      <c r="E50" s="136" t="s">
        <v>17</v>
      </c>
      <c r="F50" s="137">
        <v>1</v>
      </c>
      <c r="G50" s="136">
        <v>1</v>
      </c>
      <c r="H50" s="136" t="s">
        <v>17</v>
      </c>
      <c r="I50" s="136">
        <v>3</v>
      </c>
      <c r="J50" s="136" t="s">
        <v>17</v>
      </c>
      <c r="K50" s="145"/>
    </row>
    <row r="51" spans="1:11" ht="20.100000000000001" customHeight="1">
      <c r="A51" s="140"/>
      <c r="B51" s="134"/>
      <c r="C51" s="135">
        <v>2020</v>
      </c>
      <c r="D51" s="136">
        <v>1</v>
      </c>
      <c r="E51" s="136">
        <v>1</v>
      </c>
      <c r="F51" s="139">
        <v>9</v>
      </c>
      <c r="G51" s="136">
        <v>2</v>
      </c>
      <c r="H51" s="136" t="s">
        <v>17</v>
      </c>
      <c r="I51" s="136">
        <v>1</v>
      </c>
      <c r="J51" s="136" t="s">
        <v>17</v>
      </c>
      <c r="K51" s="145"/>
    </row>
    <row r="52" spans="1:11" ht="8.1" customHeight="1">
      <c r="A52" s="140"/>
      <c r="B52" s="134"/>
      <c r="C52" s="128"/>
      <c r="D52" s="139"/>
      <c r="E52" s="141"/>
      <c r="F52" s="141"/>
      <c r="G52" s="141"/>
      <c r="H52" s="147"/>
      <c r="I52" s="141"/>
      <c r="J52" s="141"/>
      <c r="K52" s="148"/>
    </row>
    <row r="53" spans="1:11" ht="20.100000000000001" customHeight="1">
      <c r="A53" s="130" t="s">
        <v>26</v>
      </c>
      <c r="B53" s="134"/>
      <c r="C53" s="135">
        <v>2018</v>
      </c>
      <c r="D53" s="139">
        <v>1</v>
      </c>
      <c r="E53" s="39">
        <v>2</v>
      </c>
      <c r="F53" s="39">
        <v>4</v>
      </c>
      <c r="G53" s="108" t="s">
        <v>17</v>
      </c>
      <c r="H53" s="108" t="s">
        <v>17</v>
      </c>
      <c r="I53" s="108" t="s">
        <v>17</v>
      </c>
      <c r="J53" s="108" t="s">
        <v>17</v>
      </c>
      <c r="K53" s="145"/>
    </row>
    <row r="54" spans="1:11" ht="20.100000000000001" customHeight="1">
      <c r="A54" s="140"/>
      <c r="B54" s="134"/>
      <c r="C54" s="135">
        <v>2019</v>
      </c>
      <c r="D54" s="136">
        <v>1</v>
      </c>
      <c r="E54" s="136" t="s">
        <v>17</v>
      </c>
      <c r="F54" s="136">
        <v>4</v>
      </c>
      <c r="G54" s="136" t="s">
        <v>17</v>
      </c>
      <c r="H54" s="136" t="s">
        <v>17</v>
      </c>
      <c r="I54" s="136">
        <v>1</v>
      </c>
      <c r="J54" s="136" t="s">
        <v>17</v>
      </c>
      <c r="K54" s="145"/>
    </row>
    <row r="55" spans="1:11" ht="20.100000000000001" customHeight="1">
      <c r="A55" s="144"/>
      <c r="B55" s="134"/>
      <c r="C55" s="135">
        <v>2020</v>
      </c>
      <c r="D55" s="136">
        <v>1</v>
      </c>
      <c r="E55" s="136" t="s">
        <v>17</v>
      </c>
      <c r="F55" s="139">
        <v>6</v>
      </c>
      <c r="G55" s="136" t="s">
        <v>17</v>
      </c>
      <c r="H55" s="139" t="s">
        <v>17</v>
      </c>
      <c r="I55" s="136" t="s">
        <v>17</v>
      </c>
      <c r="J55" s="136" t="s">
        <v>17</v>
      </c>
      <c r="K55" s="145"/>
    </row>
    <row r="56" spans="1:11" ht="8.1" customHeight="1">
      <c r="A56" s="140"/>
      <c r="B56" s="134"/>
      <c r="C56" s="128"/>
      <c r="D56" s="139"/>
      <c r="E56" s="139"/>
      <c r="F56" s="139"/>
      <c r="G56" s="139"/>
      <c r="H56" s="139"/>
      <c r="I56" s="139"/>
      <c r="J56" s="139"/>
      <c r="K56" s="145"/>
    </row>
    <row r="57" spans="1:11" ht="20.100000000000001" customHeight="1">
      <c r="A57" s="130" t="s">
        <v>27</v>
      </c>
      <c r="B57" s="134"/>
      <c r="C57" s="135">
        <v>2018</v>
      </c>
      <c r="D57" s="108" t="s">
        <v>17</v>
      </c>
      <c r="E57" s="108" t="s">
        <v>17</v>
      </c>
      <c r="F57" s="108" t="s">
        <v>17</v>
      </c>
      <c r="G57" s="108" t="s">
        <v>17</v>
      </c>
      <c r="H57" s="108" t="s">
        <v>17</v>
      </c>
      <c r="I57" s="108" t="s">
        <v>17</v>
      </c>
      <c r="J57" s="108" t="s">
        <v>17</v>
      </c>
      <c r="K57" s="148"/>
    </row>
    <row r="58" spans="1:11" ht="20.100000000000001" customHeight="1">
      <c r="A58" s="140"/>
      <c r="B58" s="134"/>
      <c r="C58" s="135">
        <v>2019</v>
      </c>
      <c r="D58" s="137" t="s">
        <v>17</v>
      </c>
      <c r="E58" s="136" t="s">
        <v>17</v>
      </c>
      <c r="F58" s="137" t="s">
        <v>17</v>
      </c>
      <c r="G58" s="136" t="s">
        <v>17</v>
      </c>
      <c r="H58" s="136" t="s">
        <v>17</v>
      </c>
      <c r="I58" s="136">
        <v>2</v>
      </c>
      <c r="J58" s="136" t="s">
        <v>17</v>
      </c>
      <c r="K58" s="148"/>
    </row>
    <row r="59" spans="1:11" ht="20.100000000000001" customHeight="1">
      <c r="A59" s="140"/>
      <c r="B59" s="134"/>
      <c r="C59" s="135">
        <v>2020</v>
      </c>
      <c r="D59" s="136" t="s">
        <v>17</v>
      </c>
      <c r="E59" s="136" t="s">
        <v>17</v>
      </c>
      <c r="F59" s="141">
        <v>2</v>
      </c>
      <c r="G59" s="136" t="s">
        <v>17</v>
      </c>
      <c r="H59" s="136" t="s">
        <v>17</v>
      </c>
      <c r="I59" s="136" t="s">
        <v>17</v>
      </c>
      <c r="J59" s="136" t="s">
        <v>17</v>
      </c>
      <c r="K59" s="148"/>
    </row>
    <row r="60" spans="1:11" ht="8.1" customHeight="1">
      <c r="A60" s="140"/>
      <c r="B60" s="134"/>
      <c r="C60" s="128"/>
      <c r="D60" s="139"/>
      <c r="E60" s="141"/>
      <c r="F60" s="141"/>
      <c r="G60" s="141"/>
      <c r="H60" s="147"/>
      <c r="I60" s="141"/>
      <c r="J60" s="141"/>
      <c r="K60" s="148"/>
    </row>
    <row r="61" spans="1:11" ht="20.100000000000001" customHeight="1">
      <c r="A61" s="130" t="s">
        <v>112</v>
      </c>
      <c r="B61" s="134"/>
      <c r="C61" s="135">
        <v>2018</v>
      </c>
      <c r="D61" s="139">
        <v>1</v>
      </c>
      <c r="E61" s="108" t="s">
        <v>17</v>
      </c>
      <c r="F61" s="39">
        <v>7</v>
      </c>
      <c r="G61" s="39">
        <v>2</v>
      </c>
      <c r="H61" s="108" t="s">
        <v>17</v>
      </c>
      <c r="I61" s="108" t="s">
        <v>17</v>
      </c>
      <c r="J61" s="108" t="s">
        <v>17</v>
      </c>
      <c r="K61" s="145"/>
    </row>
    <row r="62" spans="1:11" ht="20.100000000000001" customHeight="1">
      <c r="A62" s="140"/>
      <c r="B62" s="134"/>
      <c r="C62" s="135">
        <v>2019</v>
      </c>
      <c r="D62" s="136" t="s">
        <v>17</v>
      </c>
      <c r="E62" s="136" t="s">
        <v>17</v>
      </c>
      <c r="F62" s="136">
        <v>2</v>
      </c>
      <c r="G62" s="136" t="s">
        <v>17</v>
      </c>
      <c r="H62" s="136" t="s">
        <v>17</v>
      </c>
      <c r="I62" s="136" t="s">
        <v>17</v>
      </c>
      <c r="J62" s="136" t="s">
        <v>17</v>
      </c>
      <c r="K62" s="145"/>
    </row>
    <row r="63" spans="1:11" ht="20.100000000000001" customHeight="1">
      <c r="A63" s="140"/>
      <c r="B63" s="134"/>
      <c r="C63" s="135">
        <v>2020</v>
      </c>
      <c r="D63" s="136" t="s">
        <v>17</v>
      </c>
      <c r="E63" s="136" t="s">
        <v>17</v>
      </c>
      <c r="F63" s="136">
        <v>4</v>
      </c>
      <c r="G63" s="136" t="s">
        <v>17</v>
      </c>
      <c r="H63" s="136" t="s">
        <v>17</v>
      </c>
      <c r="I63" s="136" t="s">
        <v>17</v>
      </c>
      <c r="J63" s="136" t="s">
        <v>17</v>
      </c>
      <c r="K63" s="145"/>
    </row>
    <row r="64" spans="1:11" ht="8.1" customHeight="1">
      <c r="A64" s="140"/>
      <c r="B64" s="134"/>
      <c r="C64" s="128"/>
      <c r="D64" s="139"/>
      <c r="E64" s="141"/>
      <c r="F64" s="141"/>
      <c r="G64" s="141"/>
      <c r="H64" s="147"/>
      <c r="I64" s="141"/>
      <c r="J64" s="141"/>
      <c r="K64" s="148"/>
    </row>
    <row r="65" spans="1:11" ht="20.100000000000001" customHeight="1">
      <c r="A65" s="130" t="s">
        <v>28</v>
      </c>
      <c r="B65" s="134"/>
      <c r="C65" s="135">
        <v>2018</v>
      </c>
      <c r="D65" s="108" t="s">
        <v>17</v>
      </c>
      <c r="E65" s="108" t="s">
        <v>17</v>
      </c>
      <c r="F65" s="108" t="s">
        <v>17</v>
      </c>
      <c r="G65" s="108" t="s">
        <v>17</v>
      </c>
      <c r="H65" s="108" t="s">
        <v>17</v>
      </c>
      <c r="I65" s="108" t="s">
        <v>17</v>
      </c>
      <c r="J65" s="108" t="s">
        <v>17</v>
      </c>
      <c r="K65" s="145"/>
    </row>
    <row r="66" spans="1:11" ht="20.100000000000001" customHeight="1">
      <c r="A66" s="134"/>
      <c r="B66" s="134"/>
      <c r="C66" s="135">
        <v>2019</v>
      </c>
      <c r="D66" s="136" t="s">
        <v>17</v>
      </c>
      <c r="E66" s="136" t="s">
        <v>17</v>
      </c>
      <c r="F66" s="136">
        <v>2</v>
      </c>
      <c r="G66" s="136" t="s">
        <v>17</v>
      </c>
      <c r="H66" s="136" t="s">
        <v>17</v>
      </c>
      <c r="I66" s="136" t="s">
        <v>17</v>
      </c>
      <c r="J66" s="136" t="s">
        <v>17</v>
      </c>
      <c r="K66" s="145"/>
    </row>
    <row r="67" spans="1:11" ht="20.100000000000001" customHeight="1">
      <c r="A67" s="134"/>
      <c r="B67" s="134"/>
      <c r="C67" s="135">
        <v>2020</v>
      </c>
      <c r="D67" s="139" t="s">
        <v>17</v>
      </c>
      <c r="E67" s="136" t="s">
        <v>17</v>
      </c>
      <c r="F67" s="139">
        <v>1</v>
      </c>
      <c r="G67" s="136" t="s">
        <v>17</v>
      </c>
      <c r="H67" s="136" t="s">
        <v>17</v>
      </c>
      <c r="I67" s="139" t="s">
        <v>17</v>
      </c>
      <c r="J67" s="136" t="s">
        <v>17</v>
      </c>
      <c r="K67" s="145"/>
    </row>
    <row r="68" spans="1:11" ht="8.1" customHeight="1">
      <c r="A68" s="45"/>
      <c r="B68" s="45"/>
      <c r="C68" s="45"/>
      <c r="D68" s="45"/>
      <c r="E68" s="45"/>
      <c r="F68" s="45"/>
      <c r="G68" s="45"/>
      <c r="H68" s="45"/>
      <c r="I68" s="45"/>
      <c r="J68" s="45"/>
      <c r="K68" s="44"/>
    </row>
    <row r="69" spans="1:11" ht="20.100000000000001" customHeight="1">
      <c r="A69" s="149"/>
      <c r="B69" s="149"/>
      <c r="C69" s="150"/>
      <c r="D69" s="149"/>
      <c r="E69" s="149"/>
      <c r="F69" s="149"/>
      <c r="G69" s="149"/>
      <c r="H69" s="151"/>
      <c r="I69" s="151"/>
      <c r="J69" s="151"/>
      <c r="K69" s="46" t="s">
        <v>113</v>
      </c>
    </row>
    <row r="70" spans="1:11" ht="20.100000000000001" customHeight="1">
      <c r="A70" s="149"/>
      <c r="B70" s="149"/>
      <c r="C70" s="150"/>
      <c r="D70" s="149"/>
      <c r="E70" s="149"/>
      <c r="F70" s="149"/>
      <c r="G70" s="149"/>
      <c r="H70" s="152"/>
      <c r="I70" s="152"/>
      <c r="J70" s="152"/>
      <c r="K70" s="48" t="s">
        <v>114</v>
      </c>
    </row>
  </sheetData>
  <printOptions horizontalCentered="1"/>
  <pageMargins left="0.55000000000000004" right="0.55000000000000004" top="0.55000000000000004" bottom="0.55000000000000004" header="0.55000000000000004" footer="0.55000000000000004"/>
  <pageSetup paperSize="9" scale="63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K72"/>
  <sheetViews>
    <sheetView view="pageBreakPreview" zoomScaleNormal="100" zoomScaleSheetLayoutView="100" workbookViewId="0">
      <selection activeCell="A4" sqref="A4"/>
    </sheetView>
  </sheetViews>
  <sheetFormatPr defaultColWidth="9" defaultRowHeight="20.100000000000001" customHeight="1"/>
  <cols>
    <col min="1" max="3" width="12.7109375" style="1" customWidth="1"/>
    <col min="4" max="10" width="14.7109375" style="1" customWidth="1"/>
    <col min="11" max="11" width="1.7109375" style="1" customWidth="1"/>
    <col min="12" max="16384" width="9" style="1"/>
  </cols>
  <sheetData>
    <row r="1" spans="1:11" ht="8.1" customHeight="1">
      <c r="A1" s="11"/>
      <c r="B1" s="11"/>
      <c r="C1" s="110"/>
      <c r="D1" s="11"/>
      <c r="E1" s="11"/>
      <c r="F1" s="11"/>
      <c r="G1" s="11"/>
      <c r="H1" s="11"/>
      <c r="I1" s="11"/>
      <c r="J1" s="11"/>
      <c r="K1" s="11"/>
    </row>
    <row r="2" spans="1:11" ht="8.1" customHeight="1">
      <c r="A2" s="11"/>
      <c r="B2" s="11"/>
      <c r="C2" s="110"/>
      <c r="D2" s="11"/>
      <c r="E2" s="11"/>
      <c r="F2" s="11"/>
      <c r="G2" s="11"/>
      <c r="H2" s="11"/>
      <c r="I2" s="11"/>
      <c r="J2" s="11"/>
      <c r="K2" s="11"/>
    </row>
    <row r="3" spans="1:11" ht="20.100000000000001" customHeight="1">
      <c r="A3" s="111" t="s">
        <v>399</v>
      </c>
      <c r="B3" s="111"/>
      <c r="C3" s="112"/>
      <c r="D3" s="11"/>
      <c r="E3" s="11"/>
      <c r="F3" s="11"/>
      <c r="G3" s="11"/>
      <c r="H3" s="11"/>
      <c r="I3" s="11"/>
      <c r="J3" s="11"/>
      <c r="K3" s="11"/>
    </row>
    <row r="4" spans="1:11" ht="20.100000000000001" customHeight="1">
      <c r="A4" s="113" t="s">
        <v>400</v>
      </c>
      <c r="B4" s="113"/>
      <c r="C4" s="114"/>
      <c r="D4" s="11"/>
      <c r="E4" s="11"/>
      <c r="F4" s="11"/>
      <c r="G4" s="11"/>
      <c r="H4" s="11"/>
      <c r="I4" s="11"/>
      <c r="J4" s="11"/>
      <c r="K4" s="11"/>
    </row>
    <row r="5" spans="1:11" ht="8.1" customHeight="1">
      <c r="A5" s="12"/>
      <c r="B5" s="12"/>
      <c r="C5" s="12"/>
      <c r="D5" s="12"/>
      <c r="E5" s="12"/>
      <c r="F5" s="12"/>
      <c r="G5" s="12"/>
      <c r="H5" s="12"/>
      <c r="I5" s="12"/>
      <c r="J5" s="12"/>
      <c r="K5" s="11"/>
    </row>
    <row r="6" spans="1:11" ht="8.1" customHeight="1">
      <c r="A6" s="13"/>
      <c r="B6" s="13"/>
      <c r="C6" s="13"/>
      <c r="D6" s="13"/>
      <c r="E6" s="13"/>
      <c r="F6" s="13"/>
      <c r="G6" s="13"/>
      <c r="H6" s="13"/>
      <c r="I6" s="13"/>
      <c r="J6" s="13"/>
      <c r="K6" s="11"/>
    </row>
    <row r="7" spans="1:11" ht="20.100000000000001" customHeight="1">
      <c r="A7" s="115" t="s">
        <v>79</v>
      </c>
      <c r="B7" s="116"/>
      <c r="C7" s="117" t="s">
        <v>4</v>
      </c>
      <c r="D7" s="118" t="s">
        <v>245</v>
      </c>
      <c r="E7" s="118" t="s">
        <v>246</v>
      </c>
      <c r="F7" s="118" t="s">
        <v>247</v>
      </c>
      <c r="G7" s="118" t="s">
        <v>248</v>
      </c>
      <c r="H7" s="118" t="s">
        <v>230</v>
      </c>
      <c r="I7" s="118" t="s">
        <v>230</v>
      </c>
      <c r="J7" s="118" t="s">
        <v>249</v>
      </c>
      <c r="K7" s="14"/>
    </row>
    <row r="8" spans="1:11" ht="20.100000000000001" customHeight="1">
      <c r="A8" s="119" t="s">
        <v>82</v>
      </c>
      <c r="B8" s="120"/>
      <c r="C8" s="121" t="s">
        <v>6</v>
      </c>
      <c r="D8" s="124" t="s">
        <v>250</v>
      </c>
      <c r="E8" s="118" t="s">
        <v>155</v>
      </c>
      <c r="F8" s="118" t="s">
        <v>251</v>
      </c>
      <c r="G8" s="118" t="s">
        <v>252</v>
      </c>
      <c r="H8" s="118" t="s">
        <v>253</v>
      </c>
      <c r="I8" s="118" t="s">
        <v>254</v>
      </c>
      <c r="J8" s="118" t="s">
        <v>255</v>
      </c>
      <c r="K8" s="18"/>
    </row>
    <row r="9" spans="1:11" ht="20.100000000000001" customHeight="1">
      <c r="A9" s="122"/>
      <c r="B9" s="122"/>
      <c r="C9" s="123"/>
      <c r="D9" s="124"/>
      <c r="E9" s="118" t="s">
        <v>256</v>
      </c>
      <c r="F9" s="124" t="s">
        <v>257</v>
      </c>
      <c r="G9" s="124" t="s">
        <v>258</v>
      </c>
      <c r="H9" s="124" t="s">
        <v>259</v>
      </c>
      <c r="I9" s="124" t="s">
        <v>260</v>
      </c>
      <c r="J9" s="118" t="s">
        <v>261</v>
      </c>
      <c r="K9" s="18"/>
    </row>
    <row r="10" spans="1:11" ht="20.100000000000001" customHeight="1">
      <c r="A10" s="122"/>
      <c r="B10" s="122"/>
      <c r="C10" s="123"/>
      <c r="D10" s="124"/>
      <c r="E10" s="124" t="s">
        <v>262</v>
      </c>
      <c r="F10" s="124"/>
      <c r="G10" s="124" t="s">
        <v>263</v>
      </c>
      <c r="H10" s="124" t="s">
        <v>264</v>
      </c>
      <c r="I10" s="124"/>
      <c r="J10" s="124" t="s">
        <v>265</v>
      </c>
      <c r="K10" s="18"/>
    </row>
    <row r="11" spans="1:11" ht="20.100000000000001" customHeight="1">
      <c r="A11" s="122"/>
      <c r="B11" s="122"/>
      <c r="C11" s="123"/>
      <c r="D11" s="124"/>
      <c r="E11" s="124" t="s">
        <v>266</v>
      </c>
      <c r="F11" s="124"/>
      <c r="G11" s="124" t="s">
        <v>267</v>
      </c>
      <c r="H11" s="124"/>
      <c r="I11" s="155"/>
      <c r="J11" s="124" t="s">
        <v>268</v>
      </c>
      <c r="K11" s="18"/>
    </row>
    <row r="12" spans="1:11" ht="20.100000000000001" customHeight="1">
      <c r="A12" s="122"/>
      <c r="B12" s="122"/>
      <c r="C12" s="123"/>
      <c r="D12" s="124"/>
      <c r="E12" s="124" t="s">
        <v>269</v>
      </c>
      <c r="F12" s="124"/>
      <c r="G12" s="118"/>
      <c r="H12" s="124"/>
      <c r="I12" s="155"/>
      <c r="J12" s="124" t="s">
        <v>264</v>
      </c>
      <c r="K12" s="18"/>
    </row>
    <row r="13" spans="1:11" ht="8.1" customHeight="1">
      <c r="A13" s="22"/>
      <c r="B13" s="22"/>
      <c r="C13" s="22"/>
      <c r="D13" s="22"/>
      <c r="E13" s="22"/>
      <c r="F13" s="22"/>
      <c r="G13" s="22"/>
      <c r="H13" s="22"/>
      <c r="I13" s="22"/>
      <c r="J13" s="22"/>
      <c r="K13" s="27"/>
    </row>
    <row r="14" spans="1:11" ht="8.1" customHeight="1">
      <c r="A14" s="23"/>
      <c r="B14" s="23"/>
      <c r="C14" s="23"/>
      <c r="D14" s="23"/>
      <c r="E14" s="23"/>
      <c r="F14" s="23"/>
      <c r="G14" s="23"/>
      <c r="H14" s="23"/>
      <c r="I14" s="23"/>
      <c r="J14" s="23"/>
      <c r="K14" s="14"/>
    </row>
    <row r="15" spans="1:11" ht="20.100000000000001" customHeight="1">
      <c r="A15" s="126" t="s">
        <v>12</v>
      </c>
      <c r="B15" s="127"/>
      <c r="C15" s="128">
        <v>2018</v>
      </c>
      <c r="D15" s="129" t="s">
        <v>17</v>
      </c>
      <c r="E15" s="129">
        <f t="shared" ref="E15:E16" si="0">SUM(E19,E23,E27,E31,E35,E39,E43,E47,E51,E55,E59,E63,E67)</f>
        <v>2</v>
      </c>
      <c r="F15" s="129" t="s">
        <v>17</v>
      </c>
      <c r="G15" s="129" t="s">
        <v>17</v>
      </c>
      <c r="H15" s="129">
        <f t="shared" ref="E15:J17" si="1">SUM(H19,H23,H27,H31,H35,H39,H43,H47,H51,H55,H59,H63,H67)</f>
        <v>89</v>
      </c>
      <c r="I15" s="129">
        <f t="shared" si="1"/>
        <v>14</v>
      </c>
      <c r="J15" s="129">
        <f t="shared" si="1"/>
        <v>1</v>
      </c>
      <c r="K15" s="18"/>
    </row>
    <row r="16" spans="1:11" ht="20.100000000000001" customHeight="1">
      <c r="A16" s="130"/>
      <c r="B16" s="127"/>
      <c r="C16" s="128">
        <v>2019</v>
      </c>
      <c r="D16" s="129" t="s">
        <v>17</v>
      </c>
      <c r="E16" s="129">
        <f t="shared" si="0"/>
        <v>1</v>
      </c>
      <c r="F16" s="129" t="s">
        <v>17</v>
      </c>
      <c r="G16" s="129">
        <f t="shared" si="1"/>
        <v>2</v>
      </c>
      <c r="H16" s="129">
        <f t="shared" si="1"/>
        <v>103</v>
      </c>
      <c r="I16" s="129">
        <f t="shared" si="1"/>
        <v>12</v>
      </c>
      <c r="J16" s="129">
        <f t="shared" si="1"/>
        <v>8</v>
      </c>
      <c r="K16" s="35"/>
    </row>
    <row r="17" spans="1:11" ht="20.100000000000001" customHeight="1">
      <c r="A17" s="130"/>
      <c r="B17" s="127"/>
      <c r="C17" s="128">
        <v>2020</v>
      </c>
      <c r="D17" s="129" t="s">
        <v>17</v>
      </c>
      <c r="E17" s="129">
        <f t="shared" si="1"/>
        <v>3</v>
      </c>
      <c r="F17" s="129" t="s">
        <v>17</v>
      </c>
      <c r="G17" s="129" t="s">
        <v>17</v>
      </c>
      <c r="H17" s="129">
        <f t="shared" si="1"/>
        <v>69</v>
      </c>
      <c r="I17" s="129">
        <f t="shared" si="1"/>
        <v>11</v>
      </c>
      <c r="J17" s="129">
        <f t="shared" si="1"/>
        <v>3</v>
      </c>
      <c r="K17" s="35"/>
    </row>
    <row r="18" spans="1:11" ht="8.1" customHeight="1">
      <c r="A18" s="131"/>
      <c r="B18" s="127"/>
      <c r="C18" s="128"/>
      <c r="D18" s="132"/>
      <c r="E18" s="133"/>
      <c r="F18" s="133"/>
      <c r="G18" s="133"/>
      <c r="H18" s="133"/>
      <c r="I18" s="133"/>
      <c r="J18" s="133"/>
      <c r="K18" s="35"/>
    </row>
    <row r="19" spans="1:11" ht="20.100000000000001" customHeight="1">
      <c r="A19" s="130" t="s">
        <v>225</v>
      </c>
      <c r="B19" s="134"/>
      <c r="C19" s="135">
        <v>2018</v>
      </c>
      <c r="D19" s="108" t="s">
        <v>17</v>
      </c>
      <c r="E19" s="108" t="s">
        <v>17</v>
      </c>
      <c r="F19" s="108" t="s">
        <v>17</v>
      </c>
      <c r="G19" s="108" t="s">
        <v>17</v>
      </c>
      <c r="H19" s="39">
        <v>1</v>
      </c>
      <c r="I19" s="39">
        <v>1</v>
      </c>
      <c r="J19" s="108" t="s">
        <v>17</v>
      </c>
      <c r="K19" s="35"/>
    </row>
    <row r="20" spans="1:11" ht="20.100000000000001" customHeight="1">
      <c r="A20" s="130"/>
      <c r="B20" s="134"/>
      <c r="C20" s="135">
        <v>2019</v>
      </c>
      <c r="D20" s="136" t="s">
        <v>17</v>
      </c>
      <c r="E20" s="136" t="s">
        <v>17</v>
      </c>
      <c r="F20" s="136" t="s">
        <v>17</v>
      </c>
      <c r="G20" s="136" t="s">
        <v>17</v>
      </c>
      <c r="H20" s="137">
        <v>5</v>
      </c>
      <c r="I20" s="137" t="s">
        <v>17</v>
      </c>
      <c r="J20" s="137" t="s">
        <v>17</v>
      </c>
      <c r="K20" s="35"/>
    </row>
    <row r="21" spans="1:11" ht="20.100000000000001" customHeight="1">
      <c r="A21" s="138"/>
      <c r="B21" s="134"/>
      <c r="C21" s="135">
        <v>2020</v>
      </c>
      <c r="D21" s="139" t="s">
        <v>17</v>
      </c>
      <c r="E21" s="136" t="s">
        <v>17</v>
      </c>
      <c r="F21" s="136" t="s">
        <v>17</v>
      </c>
      <c r="G21" s="136" t="s">
        <v>17</v>
      </c>
      <c r="H21" s="139">
        <v>4</v>
      </c>
      <c r="I21" s="139" t="s">
        <v>17</v>
      </c>
      <c r="J21" s="139" t="s">
        <v>17</v>
      </c>
      <c r="K21" s="145"/>
    </row>
    <row r="22" spans="1:11" ht="8.1" customHeight="1">
      <c r="A22" s="140"/>
      <c r="B22" s="134"/>
      <c r="C22" s="128"/>
      <c r="D22" s="139"/>
      <c r="E22" s="139"/>
      <c r="F22" s="139"/>
      <c r="G22" s="139"/>
      <c r="H22" s="139"/>
      <c r="I22" s="139"/>
      <c r="J22" s="139"/>
      <c r="K22" s="145"/>
    </row>
    <row r="23" spans="1:11" ht="20.100000000000001" customHeight="1">
      <c r="A23" s="130" t="s">
        <v>226</v>
      </c>
      <c r="B23" s="134"/>
      <c r="C23" s="135">
        <v>2018</v>
      </c>
      <c r="D23" s="108" t="s">
        <v>17</v>
      </c>
      <c r="E23" s="143">
        <v>1</v>
      </c>
      <c r="F23" s="108" t="s">
        <v>17</v>
      </c>
      <c r="G23" s="108" t="s">
        <v>17</v>
      </c>
      <c r="H23" s="143">
        <v>9</v>
      </c>
      <c r="I23" s="108" t="s">
        <v>17</v>
      </c>
      <c r="J23" s="108" t="s">
        <v>17</v>
      </c>
      <c r="K23" s="145"/>
    </row>
    <row r="24" spans="1:11" ht="20.100000000000001" customHeight="1">
      <c r="A24" s="130"/>
      <c r="B24" s="134"/>
      <c r="C24" s="135">
        <v>2019</v>
      </c>
      <c r="D24" s="136" t="s">
        <v>17</v>
      </c>
      <c r="E24" s="136" t="s">
        <v>17</v>
      </c>
      <c r="F24" s="136" t="s">
        <v>17</v>
      </c>
      <c r="G24" s="136" t="s">
        <v>17</v>
      </c>
      <c r="H24" s="137">
        <v>12</v>
      </c>
      <c r="I24" s="136" t="s">
        <v>17</v>
      </c>
      <c r="J24" s="136" t="s">
        <v>17</v>
      </c>
      <c r="K24" s="145"/>
    </row>
    <row r="25" spans="1:11" ht="20.100000000000001" customHeight="1">
      <c r="A25" s="130"/>
      <c r="B25" s="134"/>
      <c r="C25" s="135">
        <v>2020</v>
      </c>
      <c r="D25" s="136" t="s">
        <v>17</v>
      </c>
      <c r="E25" s="136">
        <v>2</v>
      </c>
      <c r="F25" s="136" t="s">
        <v>17</v>
      </c>
      <c r="G25" s="136" t="s">
        <v>17</v>
      </c>
      <c r="H25" s="136">
        <v>7</v>
      </c>
      <c r="I25" s="136">
        <v>2</v>
      </c>
      <c r="J25" s="136">
        <v>1</v>
      </c>
      <c r="K25" s="145"/>
    </row>
    <row r="26" spans="1:11" ht="8.1" customHeight="1">
      <c r="A26" s="140"/>
      <c r="B26" s="134"/>
      <c r="C26" s="128"/>
      <c r="D26" s="139"/>
      <c r="E26" s="141"/>
      <c r="F26" s="141"/>
      <c r="G26" s="141"/>
      <c r="H26" s="141"/>
      <c r="I26" s="141"/>
      <c r="J26" s="141"/>
      <c r="K26" s="145"/>
    </row>
    <row r="27" spans="1:11" ht="20.100000000000001" customHeight="1">
      <c r="A27" s="130" t="s">
        <v>109</v>
      </c>
      <c r="B27" s="134"/>
      <c r="C27" s="135">
        <v>2018</v>
      </c>
      <c r="D27" s="108" t="s">
        <v>17</v>
      </c>
      <c r="E27" s="39">
        <v>1</v>
      </c>
      <c r="F27" s="108" t="s">
        <v>17</v>
      </c>
      <c r="G27" s="108" t="s">
        <v>17</v>
      </c>
      <c r="H27" s="39">
        <v>41</v>
      </c>
      <c r="I27" s="39">
        <v>7</v>
      </c>
      <c r="J27" s="39">
        <v>1</v>
      </c>
      <c r="K27" s="145"/>
    </row>
    <row r="28" spans="1:11" ht="20.100000000000001" customHeight="1">
      <c r="A28" s="130"/>
      <c r="B28" s="134"/>
      <c r="C28" s="135">
        <v>2019</v>
      </c>
      <c r="D28" s="136" t="s">
        <v>17</v>
      </c>
      <c r="E28" s="136">
        <v>1</v>
      </c>
      <c r="F28" s="136" t="s">
        <v>17</v>
      </c>
      <c r="G28" s="136">
        <v>1</v>
      </c>
      <c r="H28" s="137">
        <v>56</v>
      </c>
      <c r="I28" s="136">
        <v>9</v>
      </c>
      <c r="J28" s="136">
        <v>7</v>
      </c>
      <c r="K28" s="145"/>
    </row>
    <row r="29" spans="1:11" ht="20.100000000000001" customHeight="1">
      <c r="A29" s="130"/>
      <c r="B29" s="134"/>
      <c r="C29" s="135">
        <v>2020</v>
      </c>
      <c r="D29" s="136" t="s">
        <v>17</v>
      </c>
      <c r="E29" s="136" t="s">
        <v>17</v>
      </c>
      <c r="F29" s="136" t="s">
        <v>17</v>
      </c>
      <c r="G29" s="136" t="s">
        <v>17</v>
      </c>
      <c r="H29" s="136">
        <v>35</v>
      </c>
      <c r="I29" s="136">
        <v>8</v>
      </c>
      <c r="J29" s="136">
        <v>2</v>
      </c>
      <c r="K29" s="145"/>
    </row>
    <row r="30" spans="1:11" ht="8.1" customHeight="1">
      <c r="A30" s="140"/>
      <c r="B30" s="134"/>
      <c r="C30" s="128"/>
      <c r="D30" s="139"/>
      <c r="E30" s="139"/>
      <c r="F30" s="139"/>
      <c r="G30" s="139"/>
      <c r="H30" s="139"/>
      <c r="I30" s="139"/>
      <c r="J30" s="139"/>
      <c r="K30" s="145"/>
    </row>
    <row r="31" spans="1:11" ht="20.100000000000001" customHeight="1">
      <c r="A31" s="130" t="s">
        <v>18</v>
      </c>
      <c r="B31" s="134"/>
      <c r="C31" s="135">
        <v>2018</v>
      </c>
      <c r="D31" s="108" t="s">
        <v>17</v>
      </c>
      <c r="E31" s="108" t="s">
        <v>17</v>
      </c>
      <c r="F31" s="108" t="s">
        <v>17</v>
      </c>
      <c r="G31" s="108" t="s">
        <v>17</v>
      </c>
      <c r="H31" s="143">
        <v>4</v>
      </c>
      <c r="I31" s="108" t="s">
        <v>17</v>
      </c>
      <c r="J31" s="108" t="s">
        <v>17</v>
      </c>
      <c r="K31" s="145"/>
    </row>
    <row r="32" spans="1:11" ht="20.100000000000001" customHeight="1">
      <c r="A32" s="140"/>
      <c r="B32" s="134"/>
      <c r="C32" s="135">
        <v>2019</v>
      </c>
      <c r="D32" s="137" t="s">
        <v>17</v>
      </c>
      <c r="E32" s="136" t="s">
        <v>17</v>
      </c>
      <c r="F32" s="136" t="s">
        <v>17</v>
      </c>
      <c r="G32" s="136" t="s">
        <v>17</v>
      </c>
      <c r="H32" s="137">
        <v>4</v>
      </c>
      <c r="I32" s="136" t="s">
        <v>17</v>
      </c>
      <c r="J32" s="136" t="s">
        <v>17</v>
      </c>
      <c r="K32" s="145"/>
    </row>
    <row r="33" spans="1:11" ht="20.100000000000001" customHeight="1">
      <c r="A33" s="140"/>
      <c r="B33" s="134"/>
      <c r="C33" s="135">
        <v>2020</v>
      </c>
      <c r="D33" s="136" t="s">
        <v>17</v>
      </c>
      <c r="E33" s="136" t="s">
        <v>17</v>
      </c>
      <c r="F33" s="136" t="s">
        <v>17</v>
      </c>
      <c r="G33" s="136" t="s">
        <v>17</v>
      </c>
      <c r="H33" s="141">
        <v>6</v>
      </c>
      <c r="I33" s="136" t="s">
        <v>17</v>
      </c>
      <c r="J33" s="141" t="s">
        <v>17</v>
      </c>
      <c r="K33" s="145"/>
    </row>
    <row r="34" spans="1:11" ht="8.1" customHeight="1">
      <c r="A34" s="140"/>
      <c r="B34" s="134"/>
      <c r="C34" s="128"/>
      <c r="D34" s="139"/>
      <c r="E34" s="141"/>
      <c r="F34" s="141"/>
      <c r="G34" s="141"/>
      <c r="H34" s="141"/>
      <c r="I34" s="141"/>
      <c r="J34" s="141"/>
      <c r="K34" s="145"/>
    </row>
    <row r="35" spans="1:11" ht="20.100000000000001" customHeight="1">
      <c r="A35" s="130" t="s">
        <v>19</v>
      </c>
      <c r="B35" s="134"/>
      <c r="C35" s="135">
        <v>2018</v>
      </c>
      <c r="D35" s="108" t="s">
        <v>17</v>
      </c>
      <c r="E35" s="108" t="s">
        <v>17</v>
      </c>
      <c r="F35" s="108" t="s">
        <v>17</v>
      </c>
      <c r="G35" s="108" t="s">
        <v>17</v>
      </c>
      <c r="H35" s="39">
        <v>6</v>
      </c>
      <c r="I35" s="108" t="s">
        <v>17</v>
      </c>
      <c r="J35" s="108" t="s">
        <v>17</v>
      </c>
      <c r="K35" s="145"/>
    </row>
    <row r="36" spans="1:11" ht="20.100000000000001" customHeight="1">
      <c r="A36" s="140"/>
      <c r="B36" s="134"/>
      <c r="C36" s="135">
        <v>2019</v>
      </c>
      <c r="D36" s="136" t="s">
        <v>17</v>
      </c>
      <c r="E36" s="136" t="s">
        <v>17</v>
      </c>
      <c r="F36" s="136" t="s">
        <v>17</v>
      </c>
      <c r="G36" s="136">
        <v>1</v>
      </c>
      <c r="H36" s="137">
        <v>3</v>
      </c>
      <c r="I36" s="136" t="s">
        <v>17</v>
      </c>
      <c r="J36" s="136" t="s">
        <v>17</v>
      </c>
      <c r="K36" s="145"/>
    </row>
    <row r="37" spans="1:11" ht="20.100000000000001" customHeight="1">
      <c r="A37" s="140"/>
      <c r="B37" s="134"/>
      <c r="C37" s="135">
        <v>2020</v>
      </c>
      <c r="D37" s="136" t="s">
        <v>17</v>
      </c>
      <c r="E37" s="136" t="s">
        <v>17</v>
      </c>
      <c r="F37" s="136" t="s">
        <v>17</v>
      </c>
      <c r="G37" s="136" t="s">
        <v>17</v>
      </c>
      <c r="H37" s="136">
        <v>2</v>
      </c>
      <c r="I37" s="136" t="s">
        <v>17</v>
      </c>
      <c r="J37" s="136" t="s">
        <v>17</v>
      </c>
      <c r="K37" s="145"/>
    </row>
    <row r="38" spans="1:11" ht="8.1" customHeight="1">
      <c r="A38" s="140"/>
      <c r="B38" s="134"/>
      <c r="C38" s="128"/>
      <c r="D38" s="139"/>
      <c r="E38" s="139"/>
      <c r="F38" s="139"/>
      <c r="G38" s="139"/>
      <c r="H38" s="139"/>
      <c r="I38" s="139"/>
      <c r="J38" s="139"/>
      <c r="K38" s="145"/>
    </row>
    <row r="39" spans="1:11" ht="20.100000000000001" customHeight="1">
      <c r="A39" s="130" t="s">
        <v>227</v>
      </c>
      <c r="B39" s="134"/>
      <c r="C39" s="135">
        <v>2018</v>
      </c>
      <c r="D39" s="108" t="s">
        <v>17</v>
      </c>
      <c r="E39" s="108" t="s">
        <v>17</v>
      </c>
      <c r="F39" s="108" t="s">
        <v>17</v>
      </c>
      <c r="G39" s="108" t="s">
        <v>17</v>
      </c>
      <c r="H39" s="146">
        <v>14</v>
      </c>
      <c r="I39" s="143">
        <v>2</v>
      </c>
      <c r="J39" s="108" t="s">
        <v>17</v>
      </c>
      <c r="K39" s="145"/>
    </row>
    <row r="40" spans="1:11" ht="20.100000000000001" customHeight="1">
      <c r="A40" s="140"/>
      <c r="B40" s="134"/>
      <c r="C40" s="135">
        <v>2019</v>
      </c>
      <c r="D40" s="136" t="s">
        <v>17</v>
      </c>
      <c r="E40" s="136" t="s">
        <v>17</v>
      </c>
      <c r="F40" s="136" t="s">
        <v>17</v>
      </c>
      <c r="G40" s="136" t="s">
        <v>17</v>
      </c>
      <c r="H40" s="137">
        <v>8</v>
      </c>
      <c r="I40" s="136">
        <v>1</v>
      </c>
      <c r="J40" s="136" t="s">
        <v>17</v>
      </c>
      <c r="K40" s="145"/>
    </row>
    <row r="41" spans="1:11" ht="20.100000000000001" customHeight="1">
      <c r="A41" s="140"/>
      <c r="B41" s="134"/>
      <c r="C41" s="135">
        <v>2020</v>
      </c>
      <c r="D41" s="136" t="s">
        <v>17</v>
      </c>
      <c r="E41" s="136" t="s">
        <v>17</v>
      </c>
      <c r="F41" s="136" t="s">
        <v>17</v>
      </c>
      <c r="G41" s="136" t="s">
        <v>17</v>
      </c>
      <c r="H41" s="136">
        <v>9</v>
      </c>
      <c r="I41" s="136" t="s">
        <v>17</v>
      </c>
      <c r="J41" s="136" t="s">
        <v>17</v>
      </c>
      <c r="K41" s="145"/>
    </row>
    <row r="42" spans="1:11" ht="8.1" customHeight="1">
      <c r="A42" s="140"/>
      <c r="B42" s="134"/>
      <c r="C42" s="128"/>
      <c r="D42" s="139"/>
      <c r="E42" s="141"/>
      <c r="F42" s="141"/>
      <c r="G42" s="141"/>
      <c r="H42" s="147"/>
      <c r="I42" s="141"/>
      <c r="J42" s="141"/>
      <c r="K42" s="145"/>
    </row>
    <row r="43" spans="1:11" ht="20.100000000000001" customHeight="1">
      <c r="A43" s="130" t="s">
        <v>22</v>
      </c>
      <c r="B43" s="134"/>
      <c r="C43" s="135">
        <v>2018</v>
      </c>
      <c r="D43" s="108" t="s">
        <v>17</v>
      </c>
      <c r="E43" s="108" t="s">
        <v>17</v>
      </c>
      <c r="F43" s="108" t="s">
        <v>17</v>
      </c>
      <c r="G43" s="108" t="s">
        <v>17</v>
      </c>
      <c r="H43" s="39">
        <v>4</v>
      </c>
      <c r="I43" s="108" t="s">
        <v>17</v>
      </c>
      <c r="J43" s="108" t="s">
        <v>17</v>
      </c>
      <c r="K43" s="145"/>
    </row>
    <row r="44" spans="1:11" ht="20.100000000000001" customHeight="1">
      <c r="A44" s="142"/>
      <c r="B44" s="134"/>
      <c r="C44" s="135">
        <v>2019</v>
      </c>
      <c r="D44" s="136" t="s">
        <v>17</v>
      </c>
      <c r="E44" s="136" t="s">
        <v>17</v>
      </c>
      <c r="F44" s="136" t="s">
        <v>17</v>
      </c>
      <c r="G44" s="136" t="s">
        <v>17</v>
      </c>
      <c r="H44" s="137">
        <v>3</v>
      </c>
      <c r="I44" s="137" t="s">
        <v>17</v>
      </c>
      <c r="J44" s="136" t="s">
        <v>17</v>
      </c>
      <c r="K44" s="145"/>
    </row>
    <row r="45" spans="1:11" ht="20.100000000000001" customHeight="1">
      <c r="A45" s="142"/>
      <c r="B45" s="134"/>
      <c r="C45" s="135">
        <v>2020</v>
      </c>
      <c r="D45" s="136" t="s">
        <v>17</v>
      </c>
      <c r="E45" s="136" t="s">
        <v>17</v>
      </c>
      <c r="F45" s="136" t="s">
        <v>17</v>
      </c>
      <c r="G45" s="136" t="s">
        <v>17</v>
      </c>
      <c r="H45" s="136">
        <v>2</v>
      </c>
      <c r="I45" s="136" t="s">
        <v>17</v>
      </c>
      <c r="J45" s="136" t="s">
        <v>17</v>
      </c>
      <c r="K45" s="145"/>
    </row>
    <row r="46" spans="1:11" ht="8.1" customHeight="1">
      <c r="A46" s="140"/>
      <c r="B46" s="134"/>
      <c r="C46" s="128"/>
      <c r="D46" s="139"/>
      <c r="E46" s="139"/>
      <c r="F46" s="139"/>
      <c r="G46" s="139"/>
      <c r="H46" s="139"/>
      <c r="I46" s="139"/>
      <c r="J46" s="139"/>
      <c r="K46" s="145"/>
    </row>
    <row r="47" spans="1:11" ht="20.100000000000001" customHeight="1">
      <c r="A47" s="130" t="s">
        <v>111</v>
      </c>
      <c r="B47" s="134"/>
      <c r="C47" s="135">
        <v>2018</v>
      </c>
      <c r="D47" s="108" t="s">
        <v>17</v>
      </c>
      <c r="E47" s="108" t="s">
        <v>17</v>
      </c>
      <c r="F47" s="108" t="s">
        <v>17</v>
      </c>
      <c r="G47" s="108" t="s">
        <v>17</v>
      </c>
      <c r="H47" s="108" t="s">
        <v>17</v>
      </c>
      <c r="I47" s="143">
        <v>3</v>
      </c>
      <c r="J47" s="108" t="s">
        <v>17</v>
      </c>
      <c r="K47" s="148"/>
    </row>
    <row r="48" spans="1:11" ht="20.100000000000001" customHeight="1">
      <c r="A48" s="140"/>
      <c r="B48" s="134"/>
      <c r="C48" s="135">
        <v>2019</v>
      </c>
      <c r="D48" s="136" t="s">
        <v>17</v>
      </c>
      <c r="E48" s="136" t="s">
        <v>17</v>
      </c>
      <c r="F48" s="136" t="s">
        <v>17</v>
      </c>
      <c r="G48" s="136" t="s">
        <v>17</v>
      </c>
      <c r="H48" s="136" t="s">
        <v>17</v>
      </c>
      <c r="I48" s="136" t="s">
        <v>17</v>
      </c>
      <c r="J48" s="136" t="s">
        <v>17</v>
      </c>
      <c r="K48" s="148"/>
    </row>
    <row r="49" spans="1:11" ht="20.100000000000001" customHeight="1">
      <c r="A49" s="140"/>
      <c r="B49" s="134"/>
      <c r="C49" s="135">
        <v>2020</v>
      </c>
      <c r="D49" s="136" t="s">
        <v>17</v>
      </c>
      <c r="E49" s="136" t="s">
        <v>17</v>
      </c>
      <c r="F49" s="136" t="s">
        <v>17</v>
      </c>
      <c r="G49" s="136" t="s">
        <v>17</v>
      </c>
      <c r="H49" s="136" t="s">
        <v>17</v>
      </c>
      <c r="I49" s="136" t="s">
        <v>17</v>
      </c>
      <c r="J49" s="136" t="s">
        <v>17</v>
      </c>
      <c r="K49" s="148"/>
    </row>
    <row r="50" spans="1:11" ht="8.1" customHeight="1">
      <c r="A50" s="140"/>
      <c r="B50" s="134"/>
      <c r="C50" s="128"/>
      <c r="D50" s="139"/>
      <c r="E50" s="141"/>
      <c r="F50" s="141"/>
      <c r="G50" s="141"/>
      <c r="H50" s="147"/>
      <c r="I50" s="141"/>
      <c r="J50" s="141"/>
      <c r="K50" s="148"/>
    </row>
    <row r="51" spans="1:11" ht="20.100000000000001" customHeight="1">
      <c r="A51" s="130" t="s">
        <v>25</v>
      </c>
      <c r="B51" s="134"/>
      <c r="C51" s="135">
        <v>2018</v>
      </c>
      <c r="D51" s="108" t="s">
        <v>17</v>
      </c>
      <c r="E51" s="108" t="s">
        <v>17</v>
      </c>
      <c r="F51" s="108" t="s">
        <v>17</v>
      </c>
      <c r="G51" s="108" t="s">
        <v>17</v>
      </c>
      <c r="H51" s="39">
        <v>4</v>
      </c>
      <c r="I51" s="108" t="s">
        <v>17</v>
      </c>
      <c r="J51" s="108" t="s">
        <v>17</v>
      </c>
      <c r="K51" s="145"/>
    </row>
    <row r="52" spans="1:11" ht="20.100000000000001" customHeight="1">
      <c r="A52" s="140"/>
      <c r="B52" s="134"/>
      <c r="C52" s="135">
        <v>2019</v>
      </c>
      <c r="D52" s="136" t="s">
        <v>17</v>
      </c>
      <c r="E52" s="136" t="s">
        <v>17</v>
      </c>
      <c r="F52" s="136" t="s">
        <v>17</v>
      </c>
      <c r="G52" s="136" t="s">
        <v>17</v>
      </c>
      <c r="H52" s="137">
        <v>4</v>
      </c>
      <c r="I52" s="137" t="s">
        <v>17</v>
      </c>
      <c r="J52" s="136" t="s">
        <v>17</v>
      </c>
      <c r="K52" s="145"/>
    </row>
    <row r="53" spans="1:11" ht="20.100000000000001" customHeight="1">
      <c r="A53" s="140"/>
      <c r="B53" s="134"/>
      <c r="C53" s="135">
        <v>2020</v>
      </c>
      <c r="D53" s="136" t="s">
        <v>17</v>
      </c>
      <c r="E53" s="136" t="s">
        <v>17</v>
      </c>
      <c r="F53" s="136" t="s">
        <v>17</v>
      </c>
      <c r="G53" s="136" t="s">
        <v>17</v>
      </c>
      <c r="H53" s="136">
        <v>2</v>
      </c>
      <c r="I53" s="136" t="s">
        <v>17</v>
      </c>
      <c r="J53" s="136" t="s">
        <v>17</v>
      </c>
      <c r="K53" s="145"/>
    </row>
    <row r="54" spans="1:11" ht="8.1" customHeight="1">
      <c r="A54" s="140"/>
      <c r="B54" s="134"/>
      <c r="C54" s="128"/>
      <c r="D54" s="139"/>
      <c r="E54" s="141"/>
      <c r="F54" s="141"/>
      <c r="G54" s="141"/>
      <c r="H54" s="147"/>
      <c r="I54" s="141"/>
      <c r="J54" s="141"/>
      <c r="K54" s="148"/>
    </row>
    <row r="55" spans="1:11" ht="20.100000000000001" customHeight="1">
      <c r="A55" s="130" t="s">
        <v>26</v>
      </c>
      <c r="B55" s="134"/>
      <c r="C55" s="135">
        <v>2018</v>
      </c>
      <c r="D55" s="108" t="s">
        <v>17</v>
      </c>
      <c r="E55" s="108" t="s">
        <v>17</v>
      </c>
      <c r="F55" s="108" t="s">
        <v>17</v>
      </c>
      <c r="G55" s="108" t="s">
        <v>17</v>
      </c>
      <c r="H55" s="39">
        <v>2</v>
      </c>
      <c r="I55" s="39">
        <v>1</v>
      </c>
      <c r="J55" s="108" t="s">
        <v>17</v>
      </c>
      <c r="K55" s="145"/>
    </row>
    <row r="56" spans="1:11" ht="20.100000000000001" customHeight="1">
      <c r="A56" s="140"/>
      <c r="B56" s="134"/>
      <c r="C56" s="135">
        <v>2019</v>
      </c>
      <c r="D56" s="136" t="s">
        <v>17</v>
      </c>
      <c r="E56" s="136" t="s">
        <v>17</v>
      </c>
      <c r="F56" s="136" t="s">
        <v>17</v>
      </c>
      <c r="G56" s="136" t="s">
        <v>17</v>
      </c>
      <c r="H56" s="137">
        <v>3</v>
      </c>
      <c r="I56" s="136">
        <v>2</v>
      </c>
      <c r="J56" s="136">
        <v>1</v>
      </c>
      <c r="K56" s="145"/>
    </row>
    <row r="57" spans="1:11" ht="20.100000000000001" customHeight="1">
      <c r="A57" s="144"/>
      <c r="B57" s="134"/>
      <c r="C57" s="135">
        <v>2020</v>
      </c>
      <c r="D57" s="136" t="s">
        <v>17</v>
      </c>
      <c r="E57" s="136" t="s">
        <v>17</v>
      </c>
      <c r="F57" s="136" t="s">
        <v>17</v>
      </c>
      <c r="G57" s="136" t="s">
        <v>17</v>
      </c>
      <c r="H57" s="136">
        <v>1</v>
      </c>
      <c r="I57" s="136" t="s">
        <v>17</v>
      </c>
      <c r="J57" s="136" t="s">
        <v>17</v>
      </c>
      <c r="K57" s="145"/>
    </row>
    <row r="58" spans="1:11" ht="8.1" customHeight="1">
      <c r="A58" s="140"/>
      <c r="B58" s="134"/>
      <c r="C58" s="128"/>
      <c r="D58" s="139"/>
      <c r="E58" s="139"/>
      <c r="F58" s="139"/>
      <c r="G58" s="139"/>
      <c r="H58" s="139"/>
      <c r="I58" s="139"/>
      <c r="J58" s="139"/>
      <c r="K58" s="145"/>
    </row>
    <row r="59" spans="1:11" ht="20.100000000000001" customHeight="1">
      <c r="A59" s="130" t="s">
        <v>27</v>
      </c>
      <c r="B59" s="134"/>
      <c r="C59" s="135">
        <v>2018</v>
      </c>
      <c r="D59" s="108" t="s">
        <v>17</v>
      </c>
      <c r="E59" s="108" t="s">
        <v>17</v>
      </c>
      <c r="F59" s="108" t="s">
        <v>17</v>
      </c>
      <c r="G59" s="108" t="s">
        <v>17</v>
      </c>
      <c r="H59" s="146">
        <v>2</v>
      </c>
      <c r="I59" s="108" t="s">
        <v>17</v>
      </c>
      <c r="J59" s="108" t="s">
        <v>17</v>
      </c>
      <c r="K59" s="148"/>
    </row>
    <row r="60" spans="1:11" ht="20.100000000000001" customHeight="1">
      <c r="A60" s="140"/>
      <c r="B60" s="134"/>
      <c r="C60" s="135">
        <v>2019</v>
      </c>
      <c r="D60" s="136" t="s">
        <v>17</v>
      </c>
      <c r="E60" s="136" t="s">
        <v>17</v>
      </c>
      <c r="F60" s="136" t="s">
        <v>17</v>
      </c>
      <c r="G60" s="136" t="s">
        <v>17</v>
      </c>
      <c r="H60" s="136" t="s">
        <v>17</v>
      </c>
      <c r="I60" s="136" t="s">
        <v>17</v>
      </c>
      <c r="J60" s="136" t="s">
        <v>17</v>
      </c>
      <c r="K60" s="148"/>
    </row>
    <row r="61" spans="1:11" ht="20.100000000000001" customHeight="1">
      <c r="A61" s="140"/>
      <c r="B61" s="134"/>
      <c r="C61" s="135">
        <v>2020</v>
      </c>
      <c r="D61" s="136" t="s">
        <v>17</v>
      </c>
      <c r="E61" s="136" t="s">
        <v>17</v>
      </c>
      <c r="F61" s="136" t="s">
        <v>17</v>
      </c>
      <c r="G61" s="136" t="s">
        <v>17</v>
      </c>
      <c r="H61" s="136">
        <v>1</v>
      </c>
      <c r="I61" s="136">
        <v>1</v>
      </c>
      <c r="J61" s="136" t="s">
        <v>17</v>
      </c>
      <c r="K61" s="148"/>
    </row>
    <row r="62" spans="1:11" ht="8.1" customHeight="1">
      <c r="A62" s="140"/>
      <c r="B62" s="134"/>
      <c r="C62" s="128"/>
      <c r="D62" s="139"/>
      <c r="E62" s="141"/>
      <c r="F62" s="141"/>
      <c r="G62" s="141"/>
      <c r="H62" s="147"/>
      <c r="I62" s="141"/>
      <c r="J62" s="141"/>
      <c r="K62" s="148"/>
    </row>
    <row r="63" spans="1:11" ht="20.100000000000001" customHeight="1">
      <c r="A63" s="130" t="s">
        <v>112</v>
      </c>
      <c r="B63" s="134"/>
      <c r="C63" s="135">
        <v>2018</v>
      </c>
      <c r="D63" s="108" t="s">
        <v>17</v>
      </c>
      <c r="E63" s="108" t="s">
        <v>17</v>
      </c>
      <c r="F63" s="108" t="s">
        <v>17</v>
      </c>
      <c r="G63" s="108" t="s">
        <v>17</v>
      </c>
      <c r="H63" s="39">
        <v>2</v>
      </c>
      <c r="I63" s="108" t="s">
        <v>17</v>
      </c>
      <c r="J63" s="108" t="s">
        <v>17</v>
      </c>
      <c r="K63" s="145"/>
    </row>
    <row r="64" spans="1:11" ht="20.100000000000001" customHeight="1">
      <c r="A64" s="140"/>
      <c r="B64" s="134"/>
      <c r="C64" s="135">
        <v>2019</v>
      </c>
      <c r="D64" s="136" t="s">
        <v>17</v>
      </c>
      <c r="E64" s="136" t="s">
        <v>17</v>
      </c>
      <c r="F64" s="136" t="s">
        <v>17</v>
      </c>
      <c r="G64" s="136" t="s">
        <v>17</v>
      </c>
      <c r="H64" s="136">
        <v>5</v>
      </c>
      <c r="I64" s="136" t="s">
        <v>17</v>
      </c>
      <c r="J64" s="136" t="s">
        <v>17</v>
      </c>
      <c r="K64" s="145"/>
    </row>
    <row r="65" spans="1:11" ht="20.100000000000001" customHeight="1">
      <c r="A65" s="140"/>
      <c r="B65" s="134"/>
      <c r="C65" s="135">
        <v>2020</v>
      </c>
      <c r="D65" s="136" t="s">
        <v>17</v>
      </c>
      <c r="E65" s="136">
        <v>1</v>
      </c>
      <c r="F65" s="136" t="s">
        <v>17</v>
      </c>
      <c r="G65" s="136" t="s">
        <v>17</v>
      </c>
      <c r="H65" s="136" t="s">
        <v>17</v>
      </c>
      <c r="I65" s="136" t="s">
        <v>17</v>
      </c>
      <c r="J65" s="136" t="s">
        <v>17</v>
      </c>
      <c r="K65" s="145"/>
    </row>
    <row r="66" spans="1:11" ht="8.1" customHeight="1">
      <c r="A66" s="140"/>
      <c r="B66" s="134"/>
      <c r="C66" s="128"/>
      <c r="D66" s="139"/>
      <c r="E66" s="141"/>
      <c r="F66" s="141"/>
      <c r="G66" s="141"/>
      <c r="H66" s="147"/>
      <c r="I66" s="141"/>
      <c r="J66" s="141"/>
      <c r="K66" s="148"/>
    </row>
    <row r="67" spans="1:11" ht="20.100000000000001" customHeight="1">
      <c r="A67" s="130" t="s">
        <v>28</v>
      </c>
      <c r="B67" s="134"/>
      <c r="C67" s="135">
        <v>2018</v>
      </c>
      <c r="D67" s="108" t="s">
        <v>17</v>
      </c>
      <c r="E67" s="108" t="s">
        <v>17</v>
      </c>
      <c r="F67" s="108" t="s">
        <v>17</v>
      </c>
      <c r="G67" s="108" t="s">
        <v>17</v>
      </c>
      <c r="H67" s="108" t="s">
        <v>17</v>
      </c>
      <c r="I67" s="108" t="s">
        <v>17</v>
      </c>
      <c r="J67" s="108" t="s">
        <v>17</v>
      </c>
      <c r="K67" s="145"/>
    </row>
    <row r="68" spans="1:11" ht="20.100000000000001" customHeight="1">
      <c r="A68" s="134"/>
      <c r="B68" s="134"/>
      <c r="C68" s="135">
        <v>2019</v>
      </c>
      <c r="D68" s="136" t="s">
        <v>17</v>
      </c>
      <c r="E68" s="136" t="s">
        <v>17</v>
      </c>
      <c r="F68" s="136" t="s">
        <v>17</v>
      </c>
      <c r="G68" s="136" t="s">
        <v>17</v>
      </c>
      <c r="H68" s="136" t="s">
        <v>17</v>
      </c>
      <c r="I68" s="136" t="s">
        <v>17</v>
      </c>
      <c r="J68" s="136" t="s">
        <v>17</v>
      </c>
      <c r="K68" s="145"/>
    </row>
    <row r="69" spans="1:11" ht="20.100000000000001" customHeight="1">
      <c r="A69" s="134"/>
      <c r="B69" s="134"/>
      <c r="C69" s="135">
        <v>2020</v>
      </c>
      <c r="D69" s="136" t="s">
        <v>17</v>
      </c>
      <c r="E69" s="136" t="s">
        <v>17</v>
      </c>
      <c r="F69" s="136" t="s">
        <v>17</v>
      </c>
      <c r="G69" s="136" t="s">
        <v>17</v>
      </c>
      <c r="H69" s="136" t="s">
        <v>17</v>
      </c>
      <c r="I69" s="136" t="s">
        <v>17</v>
      </c>
      <c r="J69" s="136" t="s">
        <v>17</v>
      </c>
      <c r="K69" s="145"/>
    </row>
    <row r="70" spans="1:11" ht="8.1" customHeight="1">
      <c r="A70" s="45"/>
      <c r="B70" s="45"/>
      <c r="C70" s="45"/>
      <c r="D70" s="45"/>
      <c r="E70" s="45"/>
      <c r="F70" s="45"/>
      <c r="G70" s="45"/>
      <c r="H70" s="45"/>
      <c r="I70" s="45"/>
      <c r="J70" s="45"/>
      <c r="K70" s="44"/>
    </row>
    <row r="71" spans="1:11" ht="20.100000000000001" customHeight="1">
      <c r="A71" s="149"/>
      <c r="B71" s="149"/>
      <c r="C71" s="150"/>
      <c r="D71" s="149"/>
      <c r="E71" s="149"/>
      <c r="F71" s="149"/>
      <c r="G71" s="149"/>
      <c r="H71" s="151"/>
      <c r="I71" s="151"/>
      <c r="J71" s="151"/>
      <c r="K71" s="46" t="s">
        <v>113</v>
      </c>
    </row>
    <row r="72" spans="1:11" ht="20.100000000000001" customHeight="1">
      <c r="A72" s="149"/>
      <c r="B72" s="149"/>
      <c r="C72" s="150"/>
      <c r="D72" s="149"/>
      <c r="E72" s="149"/>
      <c r="F72" s="149"/>
      <c r="G72" s="149"/>
      <c r="H72" s="152"/>
      <c r="I72" s="152"/>
      <c r="J72" s="152"/>
      <c r="K72" s="48" t="s">
        <v>114</v>
      </c>
    </row>
  </sheetData>
  <printOptions horizontalCentered="1"/>
  <pageMargins left="0.55000000000000004" right="0.55000000000000004" top="0.55000000000000004" bottom="0.55000000000000004" header="0.55000000000000004" footer="0.55000000000000004"/>
  <pageSetup paperSize="9" scale="63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K72"/>
  <sheetViews>
    <sheetView view="pageBreakPreview" zoomScaleNormal="100" zoomScaleSheetLayoutView="100" workbookViewId="0">
      <selection activeCell="A4" sqref="A4"/>
    </sheetView>
  </sheetViews>
  <sheetFormatPr defaultColWidth="9" defaultRowHeight="20.100000000000001" customHeight="1"/>
  <cols>
    <col min="1" max="3" width="12.7109375" style="1" customWidth="1"/>
    <col min="4" max="8" width="14.7109375" style="1" customWidth="1"/>
    <col min="9" max="10" width="15.7109375" style="1" customWidth="1"/>
    <col min="11" max="11" width="1.7109375" style="1" customWidth="1"/>
    <col min="12" max="16384" width="9" style="1"/>
  </cols>
  <sheetData>
    <row r="1" spans="1:11" ht="8.1" customHeight="1">
      <c r="A1" s="11"/>
      <c r="B1" s="11"/>
      <c r="C1" s="110"/>
      <c r="D1" s="11"/>
      <c r="E1" s="11"/>
      <c r="F1" s="11"/>
      <c r="G1" s="11"/>
      <c r="H1" s="11"/>
      <c r="I1" s="11"/>
      <c r="J1" s="11"/>
      <c r="K1" s="11"/>
    </row>
    <row r="2" spans="1:11" ht="8.1" customHeight="1">
      <c r="A2" s="11"/>
      <c r="B2" s="11"/>
      <c r="C2" s="110"/>
      <c r="D2" s="11"/>
      <c r="E2" s="11"/>
      <c r="F2" s="11"/>
      <c r="G2" s="11"/>
      <c r="H2" s="11"/>
      <c r="I2" s="11"/>
      <c r="J2" s="11"/>
      <c r="K2" s="11"/>
    </row>
    <row r="3" spans="1:11" ht="20.100000000000001" customHeight="1">
      <c r="A3" s="111" t="s">
        <v>399</v>
      </c>
      <c r="B3" s="111"/>
      <c r="C3" s="112"/>
      <c r="D3" s="11"/>
      <c r="E3" s="11"/>
      <c r="F3" s="11"/>
      <c r="G3" s="11"/>
      <c r="H3" s="11"/>
      <c r="I3" s="11"/>
      <c r="J3" s="11"/>
      <c r="K3" s="11"/>
    </row>
    <row r="4" spans="1:11" ht="20.100000000000001" customHeight="1">
      <c r="A4" s="113" t="s">
        <v>400</v>
      </c>
      <c r="B4" s="113"/>
      <c r="C4" s="114"/>
      <c r="D4" s="11"/>
      <c r="E4" s="11"/>
      <c r="F4" s="11"/>
      <c r="G4" s="11"/>
      <c r="H4" s="11"/>
      <c r="I4" s="11"/>
      <c r="J4" s="11"/>
      <c r="K4" s="11"/>
    </row>
    <row r="5" spans="1:11" ht="8.1" customHeight="1">
      <c r="A5" s="12"/>
      <c r="B5" s="12"/>
      <c r="C5" s="12"/>
      <c r="D5" s="12"/>
      <c r="E5" s="12"/>
      <c r="F5" s="12"/>
      <c r="G5" s="12"/>
      <c r="H5" s="12"/>
      <c r="I5" s="12"/>
      <c r="J5" s="12"/>
      <c r="K5" s="11"/>
    </row>
    <row r="6" spans="1:11" ht="8.1" customHeight="1">
      <c r="A6" s="13"/>
      <c r="B6" s="13"/>
      <c r="C6" s="13"/>
      <c r="D6" s="13"/>
      <c r="E6" s="13"/>
      <c r="F6" s="13"/>
      <c r="G6" s="13"/>
      <c r="H6" s="13"/>
      <c r="I6" s="13"/>
      <c r="J6" s="13"/>
      <c r="K6" s="11"/>
    </row>
    <row r="7" spans="1:11" ht="20.100000000000001" customHeight="1">
      <c r="A7" s="115" t="s">
        <v>79</v>
      </c>
      <c r="B7" s="116"/>
      <c r="C7" s="117" t="s">
        <v>4</v>
      </c>
      <c r="D7" s="118" t="s">
        <v>230</v>
      </c>
      <c r="E7" s="118" t="s">
        <v>270</v>
      </c>
      <c r="F7" s="118" t="s">
        <v>271</v>
      </c>
      <c r="G7" s="118" t="s">
        <v>272</v>
      </c>
      <c r="H7" s="118" t="s">
        <v>273</v>
      </c>
      <c r="I7" s="118" t="s">
        <v>274</v>
      </c>
      <c r="J7" s="118" t="s">
        <v>274</v>
      </c>
      <c r="K7" s="14"/>
    </row>
    <row r="8" spans="1:11" ht="20.100000000000001" customHeight="1">
      <c r="A8" s="119" t="s">
        <v>82</v>
      </c>
      <c r="B8" s="120"/>
      <c r="C8" s="121" t="s">
        <v>6</v>
      </c>
      <c r="D8" s="118" t="s">
        <v>275</v>
      </c>
      <c r="E8" s="118" t="s">
        <v>276</v>
      </c>
      <c r="F8" s="124" t="s">
        <v>277</v>
      </c>
      <c r="G8" s="124" t="s">
        <v>278</v>
      </c>
      <c r="H8" s="124" t="s">
        <v>279</v>
      </c>
      <c r="I8" s="118" t="s">
        <v>280</v>
      </c>
      <c r="J8" s="118" t="s">
        <v>280</v>
      </c>
      <c r="K8" s="18"/>
    </row>
    <row r="9" spans="1:11" ht="20.100000000000001" customHeight="1">
      <c r="A9" s="122"/>
      <c r="B9" s="122"/>
      <c r="C9" s="123"/>
      <c r="D9" s="118" t="s">
        <v>281</v>
      </c>
      <c r="E9" s="124" t="s">
        <v>282</v>
      </c>
      <c r="F9" s="124" t="s">
        <v>283</v>
      </c>
      <c r="G9" s="124" t="s">
        <v>283</v>
      </c>
      <c r="H9" s="124"/>
      <c r="I9" s="118" t="s">
        <v>284</v>
      </c>
      <c r="J9" s="118" t="s">
        <v>285</v>
      </c>
      <c r="K9" s="18"/>
    </row>
    <row r="10" spans="1:11" ht="20.100000000000001" customHeight="1">
      <c r="A10" s="122"/>
      <c r="B10" s="122"/>
      <c r="C10" s="123"/>
      <c r="D10" s="124" t="s">
        <v>286</v>
      </c>
      <c r="E10" s="124" t="s">
        <v>276</v>
      </c>
      <c r="F10" s="124"/>
      <c r="G10" s="124"/>
      <c r="H10" s="124"/>
      <c r="I10" s="124" t="s">
        <v>287</v>
      </c>
      <c r="J10" s="124" t="s">
        <v>288</v>
      </c>
      <c r="K10" s="18"/>
    </row>
    <row r="11" spans="1:11" ht="20.100000000000001" customHeight="1">
      <c r="A11" s="122"/>
      <c r="B11" s="122"/>
      <c r="C11" s="123"/>
      <c r="D11" s="124" t="s">
        <v>289</v>
      </c>
      <c r="E11" s="124"/>
      <c r="F11" s="124"/>
      <c r="G11" s="124"/>
      <c r="H11" s="124"/>
      <c r="I11" s="124" t="s">
        <v>290</v>
      </c>
      <c r="J11" s="124" t="s">
        <v>290</v>
      </c>
      <c r="K11" s="18"/>
    </row>
    <row r="12" spans="1:11" ht="20.100000000000001" customHeight="1">
      <c r="A12" s="122"/>
      <c r="B12" s="122"/>
      <c r="C12" s="123"/>
      <c r="D12" s="124"/>
      <c r="E12" s="124"/>
      <c r="F12" s="124"/>
      <c r="G12" s="118"/>
      <c r="H12" s="124"/>
      <c r="I12" s="124" t="s">
        <v>291</v>
      </c>
      <c r="J12" s="124" t="s">
        <v>291</v>
      </c>
      <c r="K12" s="18"/>
    </row>
    <row r="13" spans="1:11" ht="8.1" customHeight="1">
      <c r="A13" s="22"/>
      <c r="B13" s="22"/>
      <c r="C13" s="22"/>
      <c r="D13" s="22"/>
      <c r="E13" s="22"/>
      <c r="F13" s="22"/>
      <c r="G13" s="22"/>
      <c r="H13" s="22"/>
      <c r="I13" s="22"/>
      <c r="J13" s="22"/>
      <c r="K13" s="27"/>
    </row>
    <row r="14" spans="1:11" ht="8.1" customHeight="1">
      <c r="A14" s="23"/>
      <c r="B14" s="23"/>
      <c r="C14" s="23"/>
      <c r="D14" s="23"/>
      <c r="E14" s="23"/>
      <c r="F14" s="23"/>
      <c r="G14" s="23"/>
      <c r="H14" s="23"/>
      <c r="I14" s="23"/>
      <c r="J14" s="23"/>
      <c r="K14" s="14"/>
    </row>
    <row r="15" spans="1:11" ht="20.100000000000001" customHeight="1">
      <c r="A15" s="126" t="s">
        <v>12</v>
      </c>
      <c r="B15" s="127"/>
      <c r="C15" s="128">
        <v>2018</v>
      </c>
      <c r="D15" s="129">
        <f t="shared" ref="D15:J17" si="0">SUM(D19,D23,D27,D31,D35,D39,D43,D47,D51,D55,D59,D63,D67)</f>
        <v>7</v>
      </c>
      <c r="E15" s="129" t="s">
        <v>17</v>
      </c>
      <c r="F15" s="129">
        <f t="shared" si="0"/>
        <v>2</v>
      </c>
      <c r="G15" s="129">
        <f t="shared" si="0"/>
        <v>1</v>
      </c>
      <c r="H15" s="129" t="s">
        <v>17</v>
      </c>
      <c r="I15" s="129">
        <f t="shared" si="0"/>
        <v>1</v>
      </c>
      <c r="J15" s="129">
        <f t="shared" si="0"/>
        <v>2</v>
      </c>
      <c r="K15" s="18"/>
    </row>
    <row r="16" spans="1:11" ht="20.100000000000001" customHeight="1">
      <c r="A16" s="130"/>
      <c r="B16" s="127"/>
      <c r="C16" s="128">
        <v>2019</v>
      </c>
      <c r="D16" s="129">
        <f t="shared" si="0"/>
        <v>15</v>
      </c>
      <c r="E16" s="129">
        <f t="shared" si="0"/>
        <v>2</v>
      </c>
      <c r="F16" s="129">
        <f t="shared" si="0"/>
        <v>4</v>
      </c>
      <c r="G16" s="129" t="s">
        <v>17</v>
      </c>
      <c r="H16" s="129" t="s">
        <v>17</v>
      </c>
      <c r="I16" s="129">
        <f t="shared" si="0"/>
        <v>1</v>
      </c>
      <c r="J16" s="129">
        <f t="shared" si="0"/>
        <v>1</v>
      </c>
      <c r="K16" s="35"/>
    </row>
    <row r="17" spans="1:11" ht="20.100000000000001" customHeight="1">
      <c r="A17" s="130"/>
      <c r="B17" s="127"/>
      <c r="C17" s="128">
        <v>2020</v>
      </c>
      <c r="D17" s="129">
        <f t="shared" si="0"/>
        <v>3</v>
      </c>
      <c r="E17" s="129" t="s">
        <v>17</v>
      </c>
      <c r="F17" s="129">
        <f t="shared" si="0"/>
        <v>1</v>
      </c>
      <c r="G17" s="129" t="s">
        <v>17</v>
      </c>
      <c r="H17" s="129" t="s">
        <v>17</v>
      </c>
      <c r="I17" s="129">
        <f t="shared" si="0"/>
        <v>1</v>
      </c>
      <c r="J17" s="129">
        <f t="shared" si="0"/>
        <v>1</v>
      </c>
      <c r="K17" s="35"/>
    </row>
    <row r="18" spans="1:11" ht="8.1" customHeight="1">
      <c r="A18" s="131"/>
      <c r="B18" s="127"/>
      <c r="C18" s="128"/>
      <c r="D18" s="132"/>
      <c r="E18" s="133"/>
      <c r="F18" s="133"/>
      <c r="G18" s="133"/>
      <c r="H18" s="133"/>
      <c r="I18" s="133"/>
      <c r="J18" s="133"/>
      <c r="K18" s="35"/>
    </row>
    <row r="19" spans="1:11" ht="20.100000000000001" customHeight="1">
      <c r="A19" s="130" t="s">
        <v>225</v>
      </c>
      <c r="B19" s="134"/>
      <c r="C19" s="135">
        <v>2018</v>
      </c>
      <c r="D19" s="108" t="s">
        <v>17</v>
      </c>
      <c r="E19" s="108" t="s">
        <v>17</v>
      </c>
      <c r="F19" s="108" t="s">
        <v>17</v>
      </c>
      <c r="G19" s="108" t="s">
        <v>17</v>
      </c>
      <c r="H19" s="108" t="s">
        <v>17</v>
      </c>
      <c r="I19" s="39">
        <v>1</v>
      </c>
      <c r="J19" s="108" t="s">
        <v>17</v>
      </c>
      <c r="K19" s="35"/>
    </row>
    <row r="20" spans="1:11" ht="20.100000000000001" customHeight="1">
      <c r="A20" s="130"/>
      <c r="B20" s="134"/>
      <c r="C20" s="135">
        <v>2019</v>
      </c>
      <c r="D20" s="136">
        <v>1</v>
      </c>
      <c r="E20" s="136" t="s">
        <v>17</v>
      </c>
      <c r="F20" s="136">
        <v>2</v>
      </c>
      <c r="G20" s="136" t="s">
        <v>17</v>
      </c>
      <c r="H20" s="136" t="s">
        <v>17</v>
      </c>
      <c r="I20" s="136" t="s">
        <v>17</v>
      </c>
      <c r="J20" s="136" t="s">
        <v>17</v>
      </c>
      <c r="K20" s="35"/>
    </row>
    <row r="21" spans="1:11" ht="20.100000000000001" customHeight="1">
      <c r="A21" s="138"/>
      <c r="B21" s="134"/>
      <c r="C21" s="135">
        <v>2020</v>
      </c>
      <c r="D21" s="139" t="s">
        <v>17</v>
      </c>
      <c r="E21" s="136" t="s">
        <v>17</v>
      </c>
      <c r="F21" s="139" t="s">
        <v>17</v>
      </c>
      <c r="G21" s="136" t="s">
        <v>17</v>
      </c>
      <c r="H21" s="136" t="s">
        <v>17</v>
      </c>
      <c r="I21" s="136" t="s">
        <v>17</v>
      </c>
      <c r="J21" s="136" t="s">
        <v>17</v>
      </c>
      <c r="K21" s="145"/>
    </row>
    <row r="22" spans="1:11" ht="8.1" customHeight="1">
      <c r="A22" s="140"/>
      <c r="B22" s="134"/>
      <c r="C22" s="128"/>
      <c r="D22" s="139"/>
      <c r="E22" s="139"/>
      <c r="F22" s="139"/>
      <c r="G22" s="139"/>
      <c r="H22" s="139"/>
      <c r="I22" s="139"/>
      <c r="J22" s="139"/>
      <c r="K22" s="145"/>
    </row>
    <row r="23" spans="1:11" ht="20.100000000000001" customHeight="1">
      <c r="A23" s="130" t="s">
        <v>226</v>
      </c>
      <c r="B23" s="134"/>
      <c r="C23" s="135">
        <v>2018</v>
      </c>
      <c r="D23" s="139">
        <v>1</v>
      </c>
      <c r="E23" s="108" t="s">
        <v>17</v>
      </c>
      <c r="F23" s="108" t="s">
        <v>17</v>
      </c>
      <c r="G23" s="108" t="s">
        <v>17</v>
      </c>
      <c r="H23" s="108" t="s">
        <v>17</v>
      </c>
      <c r="I23" s="108" t="s">
        <v>17</v>
      </c>
      <c r="J23" s="108" t="s">
        <v>17</v>
      </c>
      <c r="K23" s="145"/>
    </row>
    <row r="24" spans="1:11" ht="20.100000000000001" customHeight="1">
      <c r="A24" s="130"/>
      <c r="B24" s="134"/>
      <c r="C24" s="135">
        <v>2019</v>
      </c>
      <c r="D24" s="136">
        <v>1</v>
      </c>
      <c r="E24" s="136">
        <v>1</v>
      </c>
      <c r="F24" s="136" t="s">
        <v>17</v>
      </c>
      <c r="G24" s="136" t="s">
        <v>17</v>
      </c>
      <c r="H24" s="136" t="s">
        <v>17</v>
      </c>
      <c r="I24" s="136" t="s">
        <v>17</v>
      </c>
      <c r="J24" s="136" t="s">
        <v>17</v>
      </c>
      <c r="K24" s="145"/>
    </row>
    <row r="25" spans="1:11" ht="20.100000000000001" customHeight="1">
      <c r="A25" s="130"/>
      <c r="B25" s="134"/>
      <c r="C25" s="135">
        <v>2020</v>
      </c>
      <c r="D25" s="136" t="s">
        <v>17</v>
      </c>
      <c r="E25" s="136" t="s">
        <v>17</v>
      </c>
      <c r="F25" s="136">
        <v>1</v>
      </c>
      <c r="G25" s="136" t="s">
        <v>17</v>
      </c>
      <c r="H25" s="136" t="s">
        <v>17</v>
      </c>
      <c r="I25" s="136" t="s">
        <v>17</v>
      </c>
      <c r="J25" s="136" t="s">
        <v>17</v>
      </c>
      <c r="K25" s="145"/>
    </row>
    <row r="26" spans="1:11" ht="8.1" customHeight="1">
      <c r="A26" s="140"/>
      <c r="B26" s="134"/>
      <c r="C26" s="128"/>
      <c r="D26" s="139"/>
      <c r="E26" s="141"/>
      <c r="F26" s="141"/>
      <c r="G26" s="141"/>
      <c r="H26" s="141"/>
      <c r="I26" s="141"/>
      <c r="J26" s="141"/>
      <c r="K26" s="145"/>
    </row>
    <row r="27" spans="1:11" ht="20.100000000000001" customHeight="1">
      <c r="A27" s="130" t="s">
        <v>109</v>
      </c>
      <c r="B27" s="134"/>
      <c r="C27" s="135">
        <v>2018</v>
      </c>
      <c r="D27" s="139">
        <v>2</v>
      </c>
      <c r="E27" s="108" t="s">
        <v>17</v>
      </c>
      <c r="F27" s="39">
        <v>2</v>
      </c>
      <c r="G27" s="108" t="s">
        <v>17</v>
      </c>
      <c r="H27" s="108" t="s">
        <v>17</v>
      </c>
      <c r="I27" s="108" t="s">
        <v>17</v>
      </c>
      <c r="J27" s="108" t="s">
        <v>17</v>
      </c>
      <c r="K27" s="145"/>
    </row>
    <row r="28" spans="1:11" ht="20.100000000000001" customHeight="1">
      <c r="A28" s="130"/>
      <c r="B28" s="134"/>
      <c r="C28" s="135">
        <v>2019</v>
      </c>
      <c r="D28" s="136">
        <v>2</v>
      </c>
      <c r="E28" s="136" t="s">
        <v>17</v>
      </c>
      <c r="F28" s="136">
        <v>1</v>
      </c>
      <c r="G28" s="136" t="s">
        <v>17</v>
      </c>
      <c r="H28" s="136" t="s">
        <v>17</v>
      </c>
      <c r="I28" s="136" t="s">
        <v>17</v>
      </c>
      <c r="J28" s="136">
        <v>1</v>
      </c>
      <c r="K28" s="145"/>
    </row>
    <row r="29" spans="1:11" ht="20.100000000000001" customHeight="1">
      <c r="A29" s="130"/>
      <c r="B29" s="134"/>
      <c r="C29" s="135">
        <v>2020</v>
      </c>
      <c r="D29" s="136">
        <v>1</v>
      </c>
      <c r="E29" s="136" t="s">
        <v>17</v>
      </c>
      <c r="F29" s="136" t="s">
        <v>17</v>
      </c>
      <c r="G29" s="136" t="s">
        <v>17</v>
      </c>
      <c r="H29" s="136" t="s">
        <v>17</v>
      </c>
      <c r="I29" s="136" t="s">
        <v>17</v>
      </c>
      <c r="J29" s="136" t="s">
        <v>17</v>
      </c>
      <c r="K29" s="145"/>
    </row>
    <row r="30" spans="1:11" ht="8.1" customHeight="1">
      <c r="A30" s="140"/>
      <c r="B30" s="134"/>
      <c r="C30" s="128"/>
      <c r="D30" s="139"/>
      <c r="E30" s="139"/>
      <c r="F30" s="139"/>
      <c r="G30" s="139"/>
      <c r="H30" s="139"/>
      <c r="I30" s="139"/>
      <c r="J30" s="139"/>
      <c r="K30" s="145"/>
    </row>
    <row r="31" spans="1:11" ht="20.100000000000001" customHeight="1">
      <c r="A31" s="130" t="s">
        <v>18</v>
      </c>
      <c r="B31" s="134"/>
      <c r="C31" s="135">
        <v>2018</v>
      </c>
      <c r="D31" s="108" t="s">
        <v>17</v>
      </c>
      <c r="E31" s="108" t="s">
        <v>17</v>
      </c>
      <c r="F31" s="108" t="s">
        <v>17</v>
      </c>
      <c r="G31" s="108" t="s">
        <v>17</v>
      </c>
      <c r="H31" s="108" t="s">
        <v>17</v>
      </c>
      <c r="I31" s="108" t="s">
        <v>17</v>
      </c>
      <c r="J31" s="108" t="s">
        <v>17</v>
      </c>
      <c r="K31" s="145"/>
    </row>
    <row r="32" spans="1:11" ht="20.100000000000001" customHeight="1">
      <c r="A32" s="140"/>
      <c r="B32" s="134"/>
      <c r="C32" s="135">
        <v>2019</v>
      </c>
      <c r="D32" s="136" t="s">
        <v>17</v>
      </c>
      <c r="E32" s="136" t="s">
        <v>17</v>
      </c>
      <c r="F32" s="136" t="s">
        <v>17</v>
      </c>
      <c r="G32" s="136" t="s">
        <v>17</v>
      </c>
      <c r="H32" s="136" t="s">
        <v>17</v>
      </c>
      <c r="I32" s="136" t="s">
        <v>17</v>
      </c>
      <c r="J32" s="136" t="s">
        <v>17</v>
      </c>
      <c r="K32" s="145"/>
    </row>
    <row r="33" spans="1:11" ht="20.100000000000001" customHeight="1">
      <c r="A33" s="140"/>
      <c r="B33" s="134"/>
      <c r="C33" s="135">
        <v>2020</v>
      </c>
      <c r="D33" s="136" t="s">
        <v>17</v>
      </c>
      <c r="E33" s="136" t="s">
        <v>17</v>
      </c>
      <c r="F33" s="136" t="s">
        <v>17</v>
      </c>
      <c r="G33" s="136" t="s">
        <v>17</v>
      </c>
      <c r="H33" s="136" t="s">
        <v>17</v>
      </c>
      <c r="I33" s="136" t="s">
        <v>17</v>
      </c>
      <c r="J33" s="136" t="s">
        <v>17</v>
      </c>
      <c r="K33" s="145"/>
    </row>
    <row r="34" spans="1:11" ht="8.1" customHeight="1">
      <c r="A34" s="140"/>
      <c r="B34" s="134"/>
      <c r="C34" s="128"/>
      <c r="D34" s="139"/>
      <c r="E34" s="141"/>
      <c r="F34" s="141"/>
      <c r="G34" s="141"/>
      <c r="H34" s="141"/>
      <c r="I34" s="141"/>
      <c r="J34" s="141"/>
      <c r="K34" s="145"/>
    </row>
    <row r="35" spans="1:11" ht="20.100000000000001" customHeight="1">
      <c r="A35" s="130" t="s">
        <v>19</v>
      </c>
      <c r="B35" s="134"/>
      <c r="C35" s="135">
        <v>2018</v>
      </c>
      <c r="D35" s="139">
        <v>1</v>
      </c>
      <c r="E35" s="108" t="s">
        <v>17</v>
      </c>
      <c r="F35" s="108" t="s">
        <v>17</v>
      </c>
      <c r="G35" s="108" t="s">
        <v>17</v>
      </c>
      <c r="H35" s="108" t="s">
        <v>17</v>
      </c>
      <c r="I35" s="108" t="s">
        <v>17</v>
      </c>
      <c r="J35" s="108" t="s">
        <v>17</v>
      </c>
      <c r="K35" s="145"/>
    </row>
    <row r="36" spans="1:11" ht="20.100000000000001" customHeight="1">
      <c r="A36" s="140"/>
      <c r="B36" s="134"/>
      <c r="C36" s="135">
        <v>2019</v>
      </c>
      <c r="D36" s="136" t="s">
        <v>17</v>
      </c>
      <c r="E36" s="136">
        <v>1</v>
      </c>
      <c r="F36" s="136" t="s">
        <v>17</v>
      </c>
      <c r="G36" s="136" t="s">
        <v>17</v>
      </c>
      <c r="H36" s="136" t="s">
        <v>17</v>
      </c>
      <c r="I36" s="136">
        <v>1</v>
      </c>
      <c r="J36" s="136" t="s">
        <v>17</v>
      </c>
      <c r="K36" s="145"/>
    </row>
    <row r="37" spans="1:11" ht="20.100000000000001" customHeight="1">
      <c r="A37" s="140"/>
      <c r="B37" s="134"/>
      <c r="C37" s="135">
        <v>2020</v>
      </c>
      <c r="D37" s="136" t="s">
        <v>17</v>
      </c>
      <c r="E37" s="136" t="s">
        <v>17</v>
      </c>
      <c r="F37" s="136" t="s">
        <v>17</v>
      </c>
      <c r="G37" s="136" t="s">
        <v>17</v>
      </c>
      <c r="H37" s="136" t="s">
        <v>17</v>
      </c>
      <c r="I37" s="136" t="s">
        <v>17</v>
      </c>
      <c r="J37" s="136" t="s">
        <v>17</v>
      </c>
      <c r="K37" s="145"/>
    </row>
    <row r="38" spans="1:11" ht="8.1" customHeight="1">
      <c r="A38" s="140"/>
      <c r="B38" s="134"/>
      <c r="C38" s="128"/>
      <c r="D38" s="139"/>
      <c r="E38" s="139"/>
      <c r="F38" s="139"/>
      <c r="G38" s="139"/>
      <c r="H38" s="139"/>
      <c r="I38" s="139"/>
      <c r="J38" s="139"/>
      <c r="K38" s="145"/>
    </row>
    <row r="39" spans="1:11" ht="20.100000000000001" customHeight="1">
      <c r="A39" s="130" t="s">
        <v>227</v>
      </c>
      <c r="B39" s="134"/>
      <c r="C39" s="135">
        <v>2018</v>
      </c>
      <c r="D39" s="108" t="s">
        <v>17</v>
      </c>
      <c r="E39" s="108" t="s">
        <v>17</v>
      </c>
      <c r="F39" s="108" t="s">
        <v>17</v>
      </c>
      <c r="G39" s="108" t="s">
        <v>17</v>
      </c>
      <c r="H39" s="108" t="s">
        <v>17</v>
      </c>
      <c r="I39" s="108" t="s">
        <v>17</v>
      </c>
      <c r="J39" s="108" t="s">
        <v>17</v>
      </c>
      <c r="K39" s="145"/>
    </row>
    <row r="40" spans="1:11" ht="20.100000000000001" customHeight="1">
      <c r="A40" s="140"/>
      <c r="B40" s="134"/>
      <c r="C40" s="135">
        <v>2019</v>
      </c>
      <c r="D40" s="136" t="s">
        <v>17</v>
      </c>
      <c r="E40" s="136" t="s">
        <v>17</v>
      </c>
      <c r="F40" s="136" t="s">
        <v>17</v>
      </c>
      <c r="G40" s="136" t="s">
        <v>17</v>
      </c>
      <c r="H40" s="136" t="s">
        <v>17</v>
      </c>
      <c r="I40" s="136" t="s">
        <v>17</v>
      </c>
      <c r="J40" s="136" t="s">
        <v>17</v>
      </c>
      <c r="K40" s="145"/>
    </row>
    <row r="41" spans="1:11" ht="20.100000000000001" customHeight="1">
      <c r="A41" s="140"/>
      <c r="B41" s="134"/>
      <c r="C41" s="135">
        <v>2020</v>
      </c>
      <c r="D41" s="136">
        <v>1</v>
      </c>
      <c r="E41" s="136" t="s">
        <v>17</v>
      </c>
      <c r="F41" s="136" t="s">
        <v>17</v>
      </c>
      <c r="G41" s="136" t="s">
        <v>17</v>
      </c>
      <c r="H41" s="136" t="s">
        <v>17</v>
      </c>
      <c r="I41" s="136" t="s">
        <v>17</v>
      </c>
      <c r="J41" s="136" t="s">
        <v>17</v>
      </c>
      <c r="K41" s="145"/>
    </row>
    <row r="42" spans="1:11" ht="8.1" customHeight="1">
      <c r="A42" s="140"/>
      <c r="B42" s="134"/>
      <c r="C42" s="128"/>
      <c r="D42" s="139"/>
      <c r="E42" s="141"/>
      <c r="F42" s="141"/>
      <c r="G42" s="141"/>
      <c r="H42" s="147"/>
      <c r="I42" s="141"/>
      <c r="J42" s="141"/>
      <c r="K42" s="145"/>
    </row>
    <row r="43" spans="1:11" ht="20.100000000000001" customHeight="1">
      <c r="A43" s="130" t="s">
        <v>22</v>
      </c>
      <c r="B43" s="134"/>
      <c r="C43" s="135">
        <v>2018</v>
      </c>
      <c r="D43" s="108" t="s">
        <v>17</v>
      </c>
      <c r="E43" s="108" t="s">
        <v>17</v>
      </c>
      <c r="F43" s="108" t="s">
        <v>17</v>
      </c>
      <c r="G43" s="39">
        <v>1</v>
      </c>
      <c r="H43" s="108" t="s">
        <v>17</v>
      </c>
      <c r="I43" s="108" t="s">
        <v>17</v>
      </c>
      <c r="J43" s="108" t="s">
        <v>17</v>
      </c>
      <c r="K43" s="145"/>
    </row>
    <row r="44" spans="1:11" ht="20.100000000000001" customHeight="1">
      <c r="A44" s="142"/>
      <c r="B44" s="134"/>
      <c r="C44" s="135">
        <v>2019</v>
      </c>
      <c r="D44" s="137" t="s">
        <v>17</v>
      </c>
      <c r="E44" s="136" t="s">
        <v>17</v>
      </c>
      <c r="F44" s="136">
        <v>1</v>
      </c>
      <c r="G44" s="136" t="s">
        <v>17</v>
      </c>
      <c r="H44" s="136" t="s">
        <v>17</v>
      </c>
      <c r="I44" s="136" t="s">
        <v>17</v>
      </c>
      <c r="J44" s="136" t="s">
        <v>17</v>
      </c>
      <c r="K44" s="145"/>
    </row>
    <row r="45" spans="1:11" ht="20.100000000000001" customHeight="1">
      <c r="A45" s="142"/>
      <c r="B45" s="134"/>
      <c r="C45" s="135">
        <v>2020</v>
      </c>
      <c r="D45" s="139" t="s">
        <v>17</v>
      </c>
      <c r="E45" s="136" t="s">
        <v>17</v>
      </c>
      <c r="F45" s="136" t="s">
        <v>17</v>
      </c>
      <c r="G45" s="136" t="s">
        <v>17</v>
      </c>
      <c r="H45" s="136" t="s">
        <v>17</v>
      </c>
      <c r="I45" s="136" t="s">
        <v>17</v>
      </c>
      <c r="J45" s="136" t="s">
        <v>17</v>
      </c>
      <c r="K45" s="145"/>
    </row>
    <row r="46" spans="1:11" ht="8.1" customHeight="1">
      <c r="A46" s="140"/>
      <c r="B46" s="134"/>
      <c r="C46" s="128"/>
      <c r="D46" s="139"/>
      <c r="E46" s="139"/>
      <c r="F46" s="139"/>
      <c r="G46" s="139"/>
      <c r="H46" s="139"/>
      <c r="I46" s="139"/>
      <c r="J46" s="139"/>
      <c r="K46" s="145"/>
    </row>
    <row r="47" spans="1:11" ht="20.100000000000001" customHeight="1">
      <c r="A47" s="130" t="s">
        <v>111</v>
      </c>
      <c r="B47" s="134"/>
      <c r="C47" s="135">
        <v>2018</v>
      </c>
      <c r="D47" s="108" t="s">
        <v>17</v>
      </c>
      <c r="E47" s="108" t="s">
        <v>17</v>
      </c>
      <c r="F47" s="108" t="s">
        <v>17</v>
      </c>
      <c r="G47" s="108" t="s">
        <v>17</v>
      </c>
      <c r="H47" s="108" t="s">
        <v>17</v>
      </c>
      <c r="I47" s="108" t="s">
        <v>17</v>
      </c>
      <c r="J47" s="108" t="s">
        <v>17</v>
      </c>
      <c r="K47" s="148"/>
    </row>
    <row r="48" spans="1:11" ht="20.100000000000001" customHeight="1">
      <c r="A48" s="140"/>
      <c r="B48" s="134"/>
      <c r="C48" s="135">
        <v>2019</v>
      </c>
      <c r="D48" s="136" t="s">
        <v>17</v>
      </c>
      <c r="E48" s="136" t="s">
        <v>17</v>
      </c>
      <c r="F48" s="136" t="s">
        <v>17</v>
      </c>
      <c r="G48" s="136" t="s">
        <v>17</v>
      </c>
      <c r="H48" s="136" t="s">
        <v>17</v>
      </c>
      <c r="I48" s="136" t="s">
        <v>17</v>
      </c>
      <c r="J48" s="136" t="s">
        <v>17</v>
      </c>
      <c r="K48" s="148"/>
    </row>
    <row r="49" spans="1:11" ht="20.100000000000001" customHeight="1">
      <c r="A49" s="140"/>
      <c r="B49" s="134"/>
      <c r="C49" s="135">
        <v>2020</v>
      </c>
      <c r="D49" s="136" t="s">
        <v>17</v>
      </c>
      <c r="E49" s="136" t="s">
        <v>17</v>
      </c>
      <c r="F49" s="136" t="s">
        <v>17</v>
      </c>
      <c r="G49" s="136" t="s">
        <v>17</v>
      </c>
      <c r="H49" s="136" t="s">
        <v>17</v>
      </c>
      <c r="I49" s="136" t="s">
        <v>17</v>
      </c>
      <c r="J49" s="136" t="s">
        <v>17</v>
      </c>
      <c r="K49" s="148"/>
    </row>
    <row r="50" spans="1:11" ht="8.1" customHeight="1">
      <c r="A50" s="140"/>
      <c r="B50" s="134"/>
      <c r="C50" s="128"/>
      <c r="D50" s="139"/>
      <c r="E50" s="141"/>
      <c r="F50" s="141"/>
      <c r="G50" s="141"/>
      <c r="H50" s="147"/>
      <c r="I50" s="141"/>
      <c r="J50" s="141"/>
      <c r="K50" s="148"/>
    </row>
    <row r="51" spans="1:11" ht="20.100000000000001" customHeight="1">
      <c r="A51" s="130" t="s">
        <v>25</v>
      </c>
      <c r="B51" s="134"/>
      <c r="C51" s="135">
        <v>2018</v>
      </c>
      <c r="D51" s="139">
        <v>2</v>
      </c>
      <c r="E51" s="108" t="s">
        <v>17</v>
      </c>
      <c r="F51" s="108" t="s">
        <v>17</v>
      </c>
      <c r="G51" s="108" t="s">
        <v>17</v>
      </c>
      <c r="H51" s="108" t="s">
        <v>17</v>
      </c>
      <c r="I51" s="108" t="s">
        <v>17</v>
      </c>
      <c r="J51" s="154">
        <v>2</v>
      </c>
      <c r="K51" s="145"/>
    </row>
    <row r="52" spans="1:11" ht="20.100000000000001" customHeight="1">
      <c r="A52" s="140"/>
      <c r="B52" s="134"/>
      <c r="C52" s="135">
        <v>2019</v>
      </c>
      <c r="D52" s="137">
        <v>3</v>
      </c>
      <c r="E52" s="136" t="s">
        <v>17</v>
      </c>
      <c r="F52" s="136" t="s">
        <v>17</v>
      </c>
      <c r="G52" s="136" t="s">
        <v>17</v>
      </c>
      <c r="H52" s="136" t="s">
        <v>17</v>
      </c>
      <c r="I52" s="136" t="s">
        <v>17</v>
      </c>
      <c r="J52" s="136" t="s">
        <v>17</v>
      </c>
      <c r="K52" s="145"/>
    </row>
    <row r="53" spans="1:11" ht="20.100000000000001" customHeight="1">
      <c r="A53" s="140"/>
      <c r="B53" s="134"/>
      <c r="C53" s="135">
        <v>2020</v>
      </c>
      <c r="D53" s="136">
        <v>1</v>
      </c>
      <c r="E53" s="136" t="s">
        <v>17</v>
      </c>
      <c r="F53" s="136" t="s">
        <v>17</v>
      </c>
      <c r="G53" s="136" t="s">
        <v>17</v>
      </c>
      <c r="H53" s="136" t="s">
        <v>17</v>
      </c>
      <c r="I53" s="136">
        <v>1</v>
      </c>
      <c r="J53" s="136" t="s">
        <v>17</v>
      </c>
      <c r="K53" s="145"/>
    </row>
    <row r="54" spans="1:11" ht="8.1" customHeight="1">
      <c r="A54" s="140"/>
      <c r="B54" s="134"/>
      <c r="C54" s="128"/>
      <c r="D54" s="139"/>
      <c r="E54" s="141"/>
      <c r="F54" s="141"/>
      <c r="G54" s="141"/>
      <c r="H54" s="147"/>
      <c r="I54" s="141"/>
      <c r="J54" s="141"/>
      <c r="K54" s="148"/>
    </row>
    <row r="55" spans="1:11" ht="20.100000000000001" customHeight="1">
      <c r="A55" s="130" t="s">
        <v>26</v>
      </c>
      <c r="B55" s="134"/>
      <c r="C55" s="135">
        <v>2018</v>
      </c>
      <c r="D55" s="108" t="s">
        <v>17</v>
      </c>
      <c r="E55" s="108" t="s">
        <v>17</v>
      </c>
      <c r="F55" s="108" t="s">
        <v>17</v>
      </c>
      <c r="G55" s="108" t="s">
        <v>17</v>
      </c>
      <c r="H55" s="108" t="s">
        <v>17</v>
      </c>
      <c r="I55" s="108" t="s">
        <v>17</v>
      </c>
      <c r="J55" s="108" t="s">
        <v>17</v>
      </c>
      <c r="K55" s="145"/>
    </row>
    <row r="56" spans="1:11" ht="20.100000000000001" customHeight="1">
      <c r="A56" s="140"/>
      <c r="B56" s="134"/>
      <c r="C56" s="135">
        <v>2019</v>
      </c>
      <c r="D56" s="137" t="s">
        <v>17</v>
      </c>
      <c r="E56" s="136" t="s">
        <v>17</v>
      </c>
      <c r="F56" s="136" t="s">
        <v>17</v>
      </c>
      <c r="G56" s="136" t="s">
        <v>17</v>
      </c>
      <c r="H56" s="136" t="s">
        <v>17</v>
      </c>
      <c r="I56" s="136" t="s">
        <v>17</v>
      </c>
      <c r="J56" s="136" t="s">
        <v>17</v>
      </c>
      <c r="K56" s="145"/>
    </row>
    <row r="57" spans="1:11" ht="20.100000000000001" customHeight="1">
      <c r="A57" s="144"/>
      <c r="B57" s="134"/>
      <c r="C57" s="135">
        <v>2020</v>
      </c>
      <c r="D57" s="136" t="s">
        <v>17</v>
      </c>
      <c r="E57" s="136" t="s">
        <v>17</v>
      </c>
      <c r="F57" s="136" t="s">
        <v>17</v>
      </c>
      <c r="G57" s="136" t="s">
        <v>17</v>
      </c>
      <c r="H57" s="136" t="s">
        <v>17</v>
      </c>
      <c r="I57" s="136" t="s">
        <v>17</v>
      </c>
      <c r="J57" s="136">
        <v>1</v>
      </c>
      <c r="K57" s="145"/>
    </row>
    <row r="58" spans="1:11" ht="8.1" customHeight="1">
      <c r="A58" s="140"/>
      <c r="B58" s="134"/>
      <c r="C58" s="128"/>
      <c r="D58" s="139"/>
      <c r="E58" s="139"/>
      <c r="F58" s="139"/>
      <c r="G58" s="139"/>
      <c r="H58" s="139"/>
      <c r="I58" s="139"/>
      <c r="J58" s="139"/>
      <c r="K58" s="145"/>
    </row>
    <row r="59" spans="1:11" ht="20.100000000000001" customHeight="1">
      <c r="A59" s="130" t="s">
        <v>27</v>
      </c>
      <c r="B59" s="134"/>
      <c r="C59" s="135">
        <v>2018</v>
      </c>
      <c r="D59" s="139">
        <v>1</v>
      </c>
      <c r="E59" s="108" t="s">
        <v>17</v>
      </c>
      <c r="F59" s="108" t="s">
        <v>17</v>
      </c>
      <c r="G59" s="108" t="s">
        <v>17</v>
      </c>
      <c r="H59" s="108" t="s">
        <v>17</v>
      </c>
      <c r="I59" s="108" t="s">
        <v>17</v>
      </c>
      <c r="J59" s="108" t="s">
        <v>17</v>
      </c>
      <c r="K59" s="148"/>
    </row>
    <row r="60" spans="1:11" ht="20.100000000000001" customHeight="1">
      <c r="A60" s="140"/>
      <c r="B60" s="134"/>
      <c r="C60" s="135">
        <v>2019</v>
      </c>
      <c r="D60" s="136" t="s">
        <v>17</v>
      </c>
      <c r="E60" s="136" t="s">
        <v>17</v>
      </c>
      <c r="F60" s="136" t="s">
        <v>17</v>
      </c>
      <c r="G60" s="136" t="s">
        <v>17</v>
      </c>
      <c r="H60" s="136" t="s">
        <v>17</v>
      </c>
      <c r="I60" s="136" t="s">
        <v>17</v>
      </c>
      <c r="J60" s="136" t="s">
        <v>17</v>
      </c>
      <c r="K60" s="148"/>
    </row>
    <row r="61" spans="1:11" ht="20.100000000000001" customHeight="1">
      <c r="A61" s="140"/>
      <c r="B61" s="134"/>
      <c r="C61" s="135">
        <v>2020</v>
      </c>
      <c r="D61" s="136" t="s">
        <v>17</v>
      </c>
      <c r="E61" s="136" t="s">
        <v>17</v>
      </c>
      <c r="F61" s="136" t="s">
        <v>17</v>
      </c>
      <c r="G61" s="136" t="s">
        <v>17</v>
      </c>
      <c r="H61" s="136" t="s">
        <v>17</v>
      </c>
      <c r="I61" s="136" t="s">
        <v>17</v>
      </c>
      <c r="J61" s="136" t="s">
        <v>17</v>
      </c>
      <c r="K61" s="148"/>
    </row>
    <row r="62" spans="1:11" ht="8.1" customHeight="1">
      <c r="A62" s="140"/>
      <c r="B62" s="134"/>
      <c r="C62" s="128"/>
      <c r="D62" s="139"/>
      <c r="E62" s="141"/>
      <c r="F62" s="141"/>
      <c r="G62" s="141"/>
      <c r="H62" s="147"/>
      <c r="I62" s="141"/>
      <c r="J62" s="141"/>
      <c r="K62" s="148"/>
    </row>
    <row r="63" spans="1:11" ht="20.100000000000001" customHeight="1">
      <c r="A63" s="130" t="s">
        <v>112</v>
      </c>
      <c r="B63" s="134"/>
      <c r="C63" s="135">
        <v>2018</v>
      </c>
      <c r="D63" s="108" t="s">
        <v>17</v>
      </c>
      <c r="E63" s="108" t="s">
        <v>17</v>
      </c>
      <c r="F63" s="108" t="s">
        <v>17</v>
      </c>
      <c r="G63" s="108" t="s">
        <v>17</v>
      </c>
      <c r="H63" s="108" t="s">
        <v>17</v>
      </c>
      <c r="I63" s="108" t="s">
        <v>17</v>
      </c>
      <c r="J63" s="108" t="s">
        <v>17</v>
      </c>
      <c r="K63" s="145"/>
    </row>
    <row r="64" spans="1:11" ht="20.100000000000001" customHeight="1">
      <c r="A64" s="140"/>
      <c r="B64" s="134"/>
      <c r="C64" s="135">
        <v>2019</v>
      </c>
      <c r="D64" s="137">
        <v>8</v>
      </c>
      <c r="E64" s="136" t="s">
        <v>17</v>
      </c>
      <c r="F64" s="136" t="s">
        <v>17</v>
      </c>
      <c r="G64" s="136" t="s">
        <v>17</v>
      </c>
      <c r="H64" s="136" t="s">
        <v>17</v>
      </c>
      <c r="I64" s="136" t="s">
        <v>17</v>
      </c>
      <c r="J64" s="136" t="s">
        <v>17</v>
      </c>
      <c r="K64" s="145"/>
    </row>
    <row r="65" spans="1:11" ht="20.100000000000001" customHeight="1">
      <c r="A65" s="140"/>
      <c r="B65" s="134"/>
      <c r="C65" s="135">
        <v>2020</v>
      </c>
      <c r="D65" s="136" t="s">
        <v>17</v>
      </c>
      <c r="E65" s="136" t="s">
        <v>17</v>
      </c>
      <c r="F65" s="136" t="s">
        <v>17</v>
      </c>
      <c r="G65" s="136" t="s">
        <v>17</v>
      </c>
      <c r="H65" s="136" t="s">
        <v>17</v>
      </c>
      <c r="I65" s="136" t="s">
        <v>17</v>
      </c>
      <c r="J65" s="136" t="s">
        <v>17</v>
      </c>
      <c r="K65" s="145"/>
    </row>
    <row r="66" spans="1:11" ht="8.1" customHeight="1">
      <c r="A66" s="140"/>
      <c r="B66" s="134"/>
      <c r="C66" s="128"/>
      <c r="D66" s="139"/>
      <c r="E66" s="141"/>
      <c r="F66" s="141"/>
      <c r="G66" s="141"/>
      <c r="H66" s="147"/>
      <c r="I66" s="141"/>
      <c r="J66" s="141"/>
      <c r="K66" s="148"/>
    </row>
    <row r="67" spans="1:11" ht="20.100000000000001" customHeight="1">
      <c r="A67" s="130" t="s">
        <v>28</v>
      </c>
      <c r="B67" s="134"/>
      <c r="C67" s="135">
        <v>2018</v>
      </c>
      <c r="D67" s="108" t="s">
        <v>17</v>
      </c>
      <c r="E67" s="108" t="s">
        <v>17</v>
      </c>
      <c r="F67" s="108" t="s">
        <v>17</v>
      </c>
      <c r="G67" s="108" t="s">
        <v>17</v>
      </c>
      <c r="H67" s="108" t="s">
        <v>17</v>
      </c>
      <c r="I67" s="108" t="s">
        <v>17</v>
      </c>
      <c r="J67" s="108" t="s">
        <v>17</v>
      </c>
      <c r="K67" s="145"/>
    </row>
    <row r="68" spans="1:11" ht="20.100000000000001" customHeight="1">
      <c r="A68" s="134"/>
      <c r="B68" s="134"/>
      <c r="C68" s="135">
        <v>2019</v>
      </c>
      <c r="D68" s="136" t="s">
        <v>17</v>
      </c>
      <c r="E68" s="136" t="s">
        <v>17</v>
      </c>
      <c r="F68" s="136" t="s">
        <v>17</v>
      </c>
      <c r="G68" s="136" t="s">
        <v>17</v>
      </c>
      <c r="H68" s="136" t="s">
        <v>17</v>
      </c>
      <c r="I68" s="136" t="s">
        <v>17</v>
      </c>
      <c r="J68" s="136" t="s">
        <v>17</v>
      </c>
      <c r="K68" s="145"/>
    </row>
    <row r="69" spans="1:11" ht="20.100000000000001" customHeight="1">
      <c r="A69" s="134"/>
      <c r="B69" s="134"/>
      <c r="C69" s="135">
        <v>2020</v>
      </c>
      <c r="D69" s="139" t="s">
        <v>17</v>
      </c>
      <c r="E69" s="136" t="s">
        <v>17</v>
      </c>
      <c r="F69" s="136" t="s">
        <v>17</v>
      </c>
      <c r="G69" s="136" t="s">
        <v>17</v>
      </c>
      <c r="H69" s="136" t="s">
        <v>17</v>
      </c>
      <c r="I69" s="136" t="s">
        <v>17</v>
      </c>
      <c r="J69" s="136" t="s">
        <v>17</v>
      </c>
      <c r="K69" s="145"/>
    </row>
    <row r="70" spans="1:11" ht="8.1" customHeight="1">
      <c r="A70" s="45"/>
      <c r="B70" s="45"/>
      <c r="C70" s="45"/>
      <c r="D70" s="45"/>
      <c r="E70" s="45"/>
      <c r="F70" s="45"/>
      <c r="G70" s="45"/>
      <c r="H70" s="45"/>
      <c r="I70" s="45"/>
      <c r="J70" s="45"/>
      <c r="K70" s="44"/>
    </row>
    <row r="71" spans="1:11" ht="20.100000000000001" customHeight="1">
      <c r="A71" s="149"/>
      <c r="B71" s="149"/>
      <c r="C71" s="150"/>
      <c r="D71" s="149"/>
      <c r="E71" s="149"/>
      <c r="F71" s="149"/>
      <c r="G71" s="149"/>
      <c r="H71" s="151"/>
      <c r="I71" s="151"/>
      <c r="J71" s="151"/>
      <c r="K71" s="46" t="s">
        <v>113</v>
      </c>
    </row>
    <row r="72" spans="1:11" ht="20.100000000000001" customHeight="1">
      <c r="A72" s="149"/>
      <c r="B72" s="149"/>
      <c r="C72" s="150"/>
      <c r="D72" s="149"/>
      <c r="E72" s="149"/>
      <c r="F72" s="149"/>
      <c r="G72" s="149"/>
      <c r="H72" s="152"/>
      <c r="I72" s="152"/>
      <c r="J72" s="152"/>
      <c r="K72" s="48" t="s">
        <v>114</v>
      </c>
    </row>
  </sheetData>
  <printOptions horizontalCentered="1"/>
  <pageMargins left="0.55000000000000004" right="0.55000000000000004" top="0.55000000000000004" bottom="0.55000000000000004" header="0.55000000000000004" footer="0.55000000000000004"/>
  <pageSetup paperSize="9" scale="62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K72"/>
  <sheetViews>
    <sheetView view="pageBreakPreview" zoomScaleNormal="100" zoomScaleSheetLayoutView="100" workbookViewId="0">
      <selection activeCell="A4" sqref="A4"/>
    </sheetView>
  </sheetViews>
  <sheetFormatPr defaultColWidth="9" defaultRowHeight="20.100000000000001" customHeight="1"/>
  <cols>
    <col min="1" max="3" width="12.7109375" style="1" customWidth="1"/>
    <col min="4" max="10" width="14.7109375" style="1" customWidth="1"/>
    <col min="11" max="11" width="1.7109375" style="1" customWidth="1"/>
    <col min="12" max="16384" width="9" style="1"/>
  </cols>
  <sheetData>
    <row r="1" spans="1:11" ht="8.1" customHeight="1">
      <c r="A1" s="11"/>
      <c r="B1" s="11"/>
      <c r="C1" s="110"/>
      <c r="D1" s="11"/>
      <c r="E1" s="11"/>
      <c r="F1" s="11"/>
      <c r="G1" s="11"/>
      <c r="H1" s="11"/>
      <c r="I1" s="11"/>
      <c r="J1" s="11"/>
      <c r="K1" s="11"/>
    </row>
    <row r="2" spans="1:11" ht="8.1" customHeight="1">
      <c r="A2" s="11"/>
      <c r="B2" s="11"/>
      <c r="C2" s="110"/>
      <c r="D2" s="11"/>
      <c r="E2" s="11"/>
      <c r="F2" s="11"/>
      <c r="G2" s="11"/>
      <c r="H2" s="11"/>
      <c r="I2" s="11"/>
      <c r="J2" s="11"/>
      <c r="K2" s="11"/>
    </row>
    <row r="3" spans="1:11" ht="20.100000000000001" customHeight="1">
      <c r="A3" s="111" t="s">
        <v>399</v>
      </c>
      <c r="B3" s="111"/>
      <c r="C3" s="112"/>
      <c r="D3" s="11"/>
      <c r="E3" s="11"/>
      <c r="F3" s="11"/>
      <c r="G3" s="11"/>
      <c r="H3" s="11"/>
      <c r="I3" s="11"/>
      <c r="J3" s="11"/>
      <c r="K3" s="11"/>
    </row>
    <row r="4" spans="1:11" ht="20.100000000000001" customHeight="1">
      <c r="A4" s="113" t="s">
        <v>400</v>
      </c>
      <c r="B4" s="113"/>
      <c r="C4" s="114"/>
      <c r="D4" s="11"/>
      <c r="E4" s="11"/>
      <c r="F4" s="11"/>
      <c r="G4" s="11"/>
      <c r="H4" s="11"/>
      <c r="I4" s="11"/>
      <c r="J4" s="11"/>
      <c r="K4" s="11"/>
    </row>
    <row r="5" spans="1:11" ht="8.1" customHeight="1">
      <c r="A5" s="12"/>
      <c r="B5" s="12"/>
      <c r="C5" s="12"/>
      <c r="D5" s="12"/>
      <c r="E5" s="12"/>
      <c r="F5" s="12"/>
      <c r="G5" s="12"/>
      <c r="H5" s="12"/>
      <c r="I5" s="12"/>
      <c r="J5" s="12"/>
      <c r="K5" s="11"/>
    </row>
    <row r="6" spans="1:11" ht="8.1" customHeight="1">
      <c r="A6" s="13"/>
      <c r="B6" s="13"/>
      <c r="C6" s="13"/>
      <c r="D6" s="13"/>
      <c r="E6" s="13"/>
      <c r="F6" s="13"/>
      <c r="G6" s="13"/>
      <c r="H6" s="13"/>
      <c r="I6" s="13"/>
      <c r="J6" s="13"/>
      <c r="K6" s="11"/>
    </row>
    <row r="7" spans="1:11" ht="20.100000000000001" customHeight="1">
      <c r="A7" s="115" t="s">
        <v>79</v>
      </c>
      <c r="B7" s="116"/>
      <c r="C7" s="117" t="s">
        <v>4</v>
      </c>
      <c r="D7" s="118" t="s">
        <v>292</v>
      </c>
      <c r="E7" s="118" t="s">
        <v>292</v>
      </c>
      <c r="F7" s="118" t="s">
        <v>292</v>
      </c>
      <c r="G7" s="118" t="s">
        <v>292</v>
      </c>
      <c r="H7" s="118" t="s">
        <v>293</v>
      </c>
      <c r="I7" s="118" t="s">
        <v>293</v>
      </c>
      <c r="J7" s="118" t="s">
        <v>294</v>
      </c>
      <c r="K7" s="14"/>
    </row>
    <row r="8" spans="1:11" ht="20.100000000000001" customHeight="1">
      <c r="A8" s="119" t="s">
        <v>82</v>
      </c>
      <c r="B8" s="120"/>
      <c r="C8" s="121" t="s">
        <v>6</v>
      </c>
      <c r="D8" s="118" t="s">
        <v>295</v>
      </c>
      <c r="E8" s="118" t="s">
        <v>295</v>
      </c>
      <c r="F8" s="118" t="s">
        <v>296</v>
      </c>
      <c r="G8" s="118" t="s">
        <v>296</v>
      </c>
      <c r="H8" s="118" t="s">
        <v>297</v>
      </c>
      <c r="I8" s="118" t="s">
        <v>297</v>
      </c>
      <c r="J8" s="118" t="s">
        <v>298</v>
      </c>
      <c r="K8" s="18"/>
    </row>
    <row r="9" spans="1:11" ht="20.100000000000001" customHeight="1">
      <c r="A9" s="122"/>
      <c r="B9" s="122"/>
      <c r="C9" s="123"/>
      <c r="D9" s="118" t="s">
        <v>299</v>
      </c>
      <c r="E9" s="118" t="s">
        <v>300</v>
      </c>
      <c r="F9" s="118" t="s">
        <v>299</v>
      </c>
      <c r="G9" s="118" t="s">
        <v>300</v>
      </c>
      <c r="H9" s="118" t="s">
        <v>299</v>
      </c>
      <c r="I9" s="118" t="s">
        <v>300</v>
      </c>
      <c r="J9" s="124" t="s">
        <v>301</v>
      </c>
      <c r="K9" s="18"/>
    </row>
    <row r="10" spans="1:11" ht="20.100000000000001" customHeight="1">
      <c r="A10" s="122"/>
      <c r="B10" s="122"/>
      <c r="C10" s="123"/>
      <c r="D10" s="124" t="s">
        <v>302</v>
      </c>
      <c r="E10" s="124" t="s">
        <v>303</v>
      </c>
      <c r="F10" s="124" t="s">
        <v>302</v>
      </c>
      <c r="G10" s="124" t="s">
        <v>303</v>
      </c>
      <c r="H10" s="124" t="s">
        <v>302</v>
      </c>
      <c r="I10" s="124" t="s">
        <v>303</v>
      </c>
      <c r="J10" s="124" t="s">
        <v>304</v>
      </c>
      <c r="K10" s="18"/>
    </row>
    <row r="11" spans="1:11" ht="20.100000000000001" customHeight="1">
      <c r="A11" s="122"/>
      <c r="B11" s="122"/>
      <c r="C11" s="123"/>
      <c r="D11" s="124" t="s">
        <v>305</v>
      </c>
      <c r="E11" s="124" t="s">
        <v>305</v>
      </c>
      <c r="F11" s="124" t="s">
        <v>306</v>
      </c>
      <c r="G11" s="124" t="s">
        <v>306</v>
      </c>
      <c r="H11" s="124" t="s">
        <v>307</v>
      </c>
      <c r="I11" s="124" t="s">
        <v>307</v>
      </c>
      <c r="J11" s="124"/>
      <c r="K11" s="18"/>
    </row>
    <row r="12" spans="1:11" ht="20.100000000000001" customHeight="1">
      <c r="A12" s="122"/>
      <c r="B12" s="122"/>
      <c r="C12" s="123"/>
      <c r="D12" s="124" t="s">
        <v>308</v>
      </c>
      <c r="E12" s="124" t="s">
        <v>308</v>
      </c>
      <c r="F12" s="124" t="s">
        <v>308</v>
      </c>
      <c r="G12" s="124" t="s">
        <v>308</v>
      </c>
      <c r="H12" s="124" t="s">
        <v>309</v>
      </c>
      <c r="I12" s="124" t="s">
        <v>309</v>
      </c>
      <c r="J12" s="124"/>
      <c r="K12" s="18"/>
    </row>
    <row r="13" spans="1:11" ht="8.1" customHeight="1">
      <c r="A13" s="22"/>
      <c r="B13" s="22"/>
      <c r="C13" s="22"/>
      <c r="D13" s="22"/>
      <c r="E13" s="22"/>
      <c r="F13" s="22"/>
      <c r="G13" s="22"/>
      <c r="H13" s="22"/>
      <c r="I13" s="22"/>
      <c r="J13" s="22"/>
      <c r="K13" s="27"/>
    </row>
    <row r="14" spans="1:11" ht="8.1" customHeight="1">
      <c r="A14" s="23"/>
      <c r="B14" s="23"/>
      <c r="C14" s="23"/>
      <c r="D14" s="23"/>
      <c r="E14" s="23"/>
      <c r="F14" s="23"/>
      <c r="G14" s="23"/>
      <c r="H14" s="23"/>
      <c r="I14" s="23"/>
      <c r="J14" s="23"/>
      <c r="K14" s="14"/>
    </row>
    <row r="15" spans="1:11" ht="20.100000000000001" customHeight="1">
      <c r="A15" s="126" t="s">
        <v>12</v>
      </c>
      <c r="B15" s="127"/>
      <c r="C15" s="128">
        <v>2018</v>
      </c>
      <c r="D15" s="153">
        <f t="shared" ref="D15:J17" si="0">SUM(D19,D23,D27,D31,D35,D39,D43,D47,D51,D55,D59,D63,D67)</f>
        <v>2</v>
      </c>
      <c r="E15" s="153">
        <f t="shared" si="0"/>
        <v>1</v>
      </c>
      <c r="F15" s="153">
        <f t="shared" si="0"/>
        <v>1</v>
      </c>
      <c r="G15" s="153" t="s">
        <v>17</v>
      </c>
      <c r="H15" s="153">
        <f t="shared" si="0"/>
        <v>3</v>
      </c>
      <c r="I15" s="153" t="s">
        <v>17</v>
      </c>
      <c r="J15" s="153">
        <f t="shared" si="0"/>
        <v>4</v>
      </c>
      <c r="K15" s="18"/>
    </row>
    <row r="16" spans="1:11" ht="20.100000000000001" customHeight="1">
      <c r="A16" s="130"/>
      <c r="B16" s="127"/>
      <c r="C16" s="128">
        <v>2019</v>
      </c>
      <c r="D16" s="153">
        <f t="shared" si="0"/>
        <v>1</v>
      </c>
      <c r="E16" s="153" t="s">
        <v>17</v>
      </c>
      <c r="F16" s="153">
        <f t="shared" si="0"/>
        <v>1</v>
      </c>
      <c r="G16" s="153" t="s">
        <v>17</v>
      </c>
      <c r="H16" s="153">
        <f t="shared" si="0"/>
        <v>2</v>
      </c>
      <c r="I16" s="153">
        <f t="shared" si="0"/>
        <v>1</v>
      </c>
      <c r="J16" s="153" t="s">
        <v>17</v>
      </c>
      <c r="K16" s="35"/>
    </row>
    <row r="17" spans="1:11" ht="20.100000000000001" customHeight="1">
      <c r="A17" s="130"/>
      <c r="B17" s="127"/>
      <c r="C17" s="128">
        <v>2020</v>
      </c>
      <c r="D17" s="153">
        <f t="shared" si="0"/>
        <v>2</v>
      </c>
      <c r="E17" s="153" t="s">
        <v>17</v>
      </c>
      <c r="F17" s="153">
        <f t="shared" si="0"/>
        <v>3</v>
      </c>
      <c r="G17" s="153" t="s">
        <v>17</v>
      </c>
      <c r="H17" s="153" t="s">
        <v>17</v>
      </c>
      <c r="I17" s="153">
        <f t="shared" si="0"/>
        <v>1</v>
      </c>
      <c r="J17" s="153">
        <f t="shared" si="0"/>
        <v>1</v>
      </c>
      <c r="K17" s="35"/>
    </row>
    <row r="18" spans="1:11" ht="8.1" customHeight="1">
      <c r="A18" s="131"/>
      <c r="B18" s="127"/>
      <c r="C18" s="128"/>
      <c r="D18" s="132"/>
      <c r="E18" s="133"/>
      <c r="F18" s="133"/>
      <c r="G18" s="133"/>
      <c r="H18" s="133"/>
      <c r="I18" s="133"/>
      <c r="J18" s="133"/>
      <c r="K18" s="35"/>
    </row>
    <row r="19" spans="1:11" ht="20.100000000000001" customHeight="1">
      <c r="A19" s="130" t="s">
        <v>225</v>
      </c>
      <c r="B19" s="134"/>
      <c r="C19" s="135">
        <v>2018</v>
      </c>
      <c r="D19" s="139">
        <v>1</v>
      </c>
      <c r="E19" s="108" t="s">
        <v>17</v>
      </c>
      <c r="F19" s="108" t="s">
        <v>17</v>
      </c>
      <c r="G19" s="108" t="s">
        <v>17</v>
      </c>
      <c r="H19" s="108" t="s">
        <v>17</v>
      </c>
      <c r="I19" s="108" t="s">
        <v>17</v>
      </c>
      <c r="J19" s="39">
        <v>1</v>
      </c>
      <c r="K19" s="35"/>
    </row>
    <row r="20" spans="1:11" ht="20.100000000000001" customHeight="1">
      <c r="A20" s="130"/>
      <c r="B20" s="134"/>
      <c r="C20" s="135">
        <v>2019</v>
      </c>
      <c r="D20" s="136" t="s">
        <v>17</v>
      </c>
      <c r="E20" s="136" t="s">
        <v>17</v>
      </c>
      <c r="F20" s="137" t="s">
        <v>17</v>
      </c>
      <c r="G20" s="137" t="s">
        <v>17</v>
      </c>
      <c r="H20" s="136" t="s">
        <v>17</v>
      </c>
      <c r="I20" s="136" t="s">
        <v>17</v>
      </c>
      <c r="J20" s="136" t="s">
        <v>17</v>
      </c>
      <c r="K20" s="35"/>
    </row>
    <row r="21" spans="1:11" ht="20.100000000000001" customHeight="1">
      <c r="A21" s="138"/>
      <c r="B21" s="134"/>
      <c r="C21" s="135">
        <v>2020</v>
      </c>
      <c r="D21" s="139" t="s">
        <v>17</v>
      </c>
      <c r="E21" s="136" t="s">
        <v>17</v>
      </c>
      <c r="F21" s="136" t="s">
        <v>17</v>
      </c>
      <c r="G21" s="136" t="s">
        <v>17</v>
      </c>
      <c r="H21" s="136" t="s">
        <v>17</v>
      </c>
      <c r="I21" s="136" t="s">
        <v>17</v>
      </c>
      <c r="J21" s="136" t="s">
        <v>17</v>
      </c>
      <c r="K21" s="145"/>
    </row>
    <row r="22" spans="1:11" ht="8.1" customHeight="1">
      <c r="A22" s="140"/>
      <c r="B22" s="134"/>
      <c r="C22" s="128"/>
      <c r="D22" s="139"/>
      <c r="E22" s="139"/>
      <c r="F22" s="139"/>
      <c r="G22" s="139"/>
      <c r="H22" s="139"/>
      <c r="I22" s="139"/>
      <c r="J22" s="139"/>
      <c r="K22" s="145"/>
    </row>
    <row r="23" spans="1:11" ht="20.100000000000001" customHeight="1">
      <c r="A23" s="130" t="s">
        <v>226</v>
      </c>
      <c r="B23" s="134"/>
      <c r="C23" s="135">
        <v>2018</v>
      </c>
      <c r="D23" s="108" t="s">
        <v>17</v>
      </c>
      <c r="E23" s="143">
        <v>1</v>
      </c>
      <c r="F23" s="108" t="s">
        <v>17</v>
      </c>
      <c r="G23" s="108" t="s">
        <v>17</v>
      </c>
      <c r="H23" s="108" t="s">
        <v>17</v>
      </c>
      <c r="I23" s="108" t="s">
        <v>17</v>
      </c>
      <c r="J23" s="108" t="s">
        <v>17</v>
      </c>
      <c r="K23" s="145"/>
    </row>
    <row r="24" spans="1:11" ht="20.100000000000001" customHeight="1">
      <c r="A24" s="130"/>
      <c r="B24" s="134"/>
      <c r="C24" s="135">
        <v>2019</v>
      </c>
      <c r="D24" s="136" t="s">
        <v>17</v>
      </c>
      <c r="E24" s="136" t="s">
        <v>17</v>
      </c>
      <c r="F24" s="136" t="s">
        <v>17</v>
      </c>
      <c r="G24" s="136" t="s">
        <v>17</v>
      </c>
      <c r="H24" s="136">
        <v>1</v>
      </c>
      <c r="I24" s="136" t="s">
        <v>17</v>
      </c>
      <c r="J24" s="136" t="s">
        <v>17</v>
      </c>
      <c r="K24" s="145"/>
    </row>
    <row r="25" spans="1:11" ht="20.100000000000001" customHeight="1">
      <c r="A25" s="130"/>
      <c r="B25" s="134"/>
      <c r="C25" s="135">
        <v>2020</v>
      </c>
      <c r="D25" s="136" t="s">
        <v>17</v>
      </c>
      <c r="E25" s="136" t="s">
        <v>17</v>
      </c>
      <c r="F25" s="136">
        <v>1</v>
      </c>
      <c r="G25" s="136" t="s">
        <v>17</v>
      </c>
      <c r="H25" s="136" t="s">
        <v>17</v>
      </c>
      <c r="I25" s="136" t="s">
        <v>17</v>
      </c>
      <c r="J25" s="136">
        <v>1</v>
      </c>
      <c r="K25" s="145"/>
    </row>
    <row r="26" spans="1:11" ht="8.1" customHeight="1">
      <c r="A26" s="140"/>
      <c r="B26" s="134"/>
      <c r="C26" s="128"/>
      <c r="D26" s="139"/>
      <c r="E26" s="141"/>
      <c r="F26" s="141"/>
      <c r="G26" s="141"/>
      <c r="H26" s="141"/>
      <c r="I26" s="141"/>
      <c r="J26" s="141"/>
      <c r="K26" s="145"/>
    </row>
    <row r="27" spans="1:11" ht="20.100000000000001" customHeight="1">
      <c r="A27" s="130" t="s">
        <v>109</v>
      </c>
      <c r="B27" s="134"/>
      <c r="C27" s="135">
        <v>2018</v>
      </c>
      <c r="D27" s="108" t="s">
        <v>17</v>
      </c>
      <c r="E27" s="108" t="s">
        <v>17</v>
      </c>
      <c r="F27" s="108" t="s">
        <v>17</v>
      </c>
      <c r="G27" s="108" t="s">
        <v>17</v>
      </c>
      <c r="H27" s="108" t="s">
        <v>17</v>
      </c>
      <c r="I27" s="108" t="s">
        <v>17</v>
      </c>
      <c r="J27" s="39">
        <v>1</v>
      </c>
      <c r="K27" s="145"/>
    </row>
    <row r="28" spans="1:11" ht="20.100000000000001" customHeight="1">
      <c r="A28" s="130"/>
      <c r="B28" s="134"/>
      <c r="C28" s="135">
        <v>2019</v>
      </c>
      <c r="D28" s="136" t="s">
        <v>17</v>
      </c>
      <c r="E28" s="136" t="s">
        <v>17</v>
      </c>
      <c r="F28" s="136">
        <v>1</v>
      </c>
      <c r="G28" s="136" t="s">
        <v>17</v>
      </c>
      <c r="H28" s="136">
        <v>1</v>
      </c>
      <c r="I28" s="137" t="s">
        <v>17</v>
      </c>
      <c r="J28" s="136" t="s">
        <v>17</v>
      </c>
      <c r="K28" s="145"/>
    </row>
    <row r="29" spans="1:11" ht="20.100000000000001" customHeight="1">
      <c r="A29" s="130"/>
      <c r="B29" s="134"/>
      <c r="C29" s="135">
        <v>2020</v>
      </c>
      <c r="D29" s="136">
        <v>1</v>
      </c>
      <c r="E29" s="136" t="s">
        <v>17</v>
      </c>
      <c r="F29" s="136">
        <v>1</v>
      </c>
      <c r="G29" s="136" t="s">
        <v>17</v>
      </c>
      <c r="H29" s="136" t="s">
        <v>17</v>
      </c>
      <c r="I29" s="136" t="s">
        <v>17</v>
      </c>
      <c r="J29" s="136" t="s">
        <v>17</v>
      </c>
      <c r="K29" s="145"/>
    </row>
    <row r="30" spans="1:11" ht="8.1" customHeight="1">
      <c r="A30" s="140"/>
      <c r="B30" s="134"/>
      <c r="C30" s="128"/>
      <c r="D30" s="139"/>
      <c r="E30" s="139"/>
      <c r="F30" s="139"/>
      <c r="G30" s="139"/>
      <c r="H30" s="139"/>
      <c r="I30" s="139"/>
      <c r="J30" s="139"/>
      <c r="K30" s="145"/>
    </row>
    <row r="31" spans="1:11" ht="20.100000000000001" customHeight="1">
      <c r="A31" s="130" t="s">
        <v>18</v>
      </c>
      <c r="B31" s="134"/>
      <c r="C31" s="135">
        <v>2018</v>
      </c>
      <c r="D31" s="108" t="s">
        <v>17</v>
      </c>
      <c r="E31" s="108" t="s">
        <v>17</v>
      </c>
      <c r="F31" s="108" t="s">
        <v>17</v>
      </c>
      <c r="G31" s="108" t="s">
        <v>17</v>
      </c>
      <c r="H31" s="108" t="s">
        <v>17</v>
      </c>
      <c r="I31" s="108" t="s">
        <v>17</v>
      </c>
      <c r="J31" s="108" t="s">
        <v>17</v>
      </c>
      <c r="K31" s="145"/>
    </row>
    <row r="32" spans="1:11" ht="20.100000000000001" customHeight="1">
      <c r="A32" s="140"/>
      <c r="B32" s="134"/>
      <c r="C32" s="135">
        <v>2019</v>
      </c>
      <c r="D32" s="136" t="s">
        <v>17</v>
      </c>
      <c r="E32" s="136" t="s">
        <v>17</v>
      </c>
      <c r="F32" s="136" t="s">
        <v>17</v>
      </c>
      <c r="G32" s="136" t="s">
        <v>17</v>
      </c>
      <c r="H32" s="136" t="s">
        <v>17</v>
      </c>
      <c r="I32" s="136" t="s">
        <v>17</v>
      </c>
      <c r="J32" s="136" t="s">
        <v>17</v>
      </c>
      <c r="K32" s="145"/>
    </row>
    <row r="33" spans="1:11" ht="20.100000000000001" customHeight="1">
      <c r="A33" s="140"/>
      <c r="B33" s="134"/>
      <c r="C33" s="135">
        <v>2020</v>
      </c>
      <c r="D33" s="136" t="s">
        <v>17</v>
      </c>
      <c r="E33" s="136" t="s">
        <v>17</v>
      </c>
      <c r="F33" s="136" t="s">
        <v>17</v>
      </c>
      <c r="G33" s="136" t="s">
        <v>17</v>
      </c>
      <c r="H33" s="136" t="s">
        <v>17</v>
      </c>
      <c r="I33" s="136" t="s">
        <v>17</v>
      </c>
      <c r="J33" s="136" t="s">
        <v>17</v>
      </c>
      <c r="K33" s="145"/>
    </row>
    <row r="34" spans="1:11" ht="8.1" customHeight="1">
      <c r="A34" s="140"/>
      <c r="B34" s="134"/>
      <c r="C34" s="128"/>
      <c r="D34" s="139"/>
      <c r="E34" s="141"/>
      <c r="F34" s="141"/>
      <c r="G34" s="141"/>
      <c r="H34" s="141"/>
      <c r="I34" s="141"/>
      <c r="J34" s="141"/>
      <c r="K34" s="145"/>
    </row>
    <row r="35" spans="1:11" ht="20.100000000000001" customHeight="1">
      <c r="A35" s="130" t="s">
        <v>19</v>
      </c>
      <c r="B35" s="134"/>
      <c r="C35" s="135">
        <v>2018</v>
      </c>
      <c r="D35" s="108" t="s">
        <v>17</v>
      </c>
      <c r="E35" s="108" t="s">
        <v>17</v>
      </c>
      <c r="F35" s="39">
        <v>1</v>
      </c>
      <c r="G35" s="108" t="s">
        <v>17</v>
      </c>
      <c r="H35" s="108" t="s">
        <v>17</v>
      </c>
      <c r="I35" s="108" t="s">
        <v>17</v>
      </c>
      <c r="J35" s="108" t="s">
        <v>17</v>
      </c>
      <c r="K35" s="145"/>
    </row>
    <row r="36" spans="1:11" ht="20.100000000000001" customHeight="1">
      <c r="A36" s="140"/>
      <c r="B36" s="134"/>
      <c r="C36" s="135">
        <v>2019</v>
      </c>
      <c r="D36" s="136" t="s">
        <v>17</v>
      </c>
      <c r="E36" s="136" t="s">
        <v>17</v>
      </c>
      <c r="F36" s="136" t="s">
        <v>17</v>
      </c>
      <c r="G36" s="136" t="s">
        <v>17</v>
      </c>
      <c r="H36" s="136" t="s">
        <v>17</v>
      </c>
      <c r="I36" s="136">
        <v>1</v>
      </c>
      <c r="J36" s="136" t="s">
        <v>17</v>
      </c>
      <c r="K36" s="145"/>
    </row>
    <row r="37" spans="1:11" ht="20.100000000000001" customHeight="1">
      <c r="A37" s="140"/>
      <c r="B37" s="134"/>
      <c r="C37" s="135">
        <v>2020</v>
      </c>
      <c r="D37" s="136">
        <v>1</v>
      </c>
      <c r="E37" s="136" t="s">
        <v>17</v>
      </c>
      <c r="F37" s="136" t="s">
        <v>17</v>
      </c>
      <c r="G37" s="136" t="s">
        <v>17</v>
      </c>
      <c r="H37" s="136" t="s">
        <v>17</v>
      </c>
      <c r="I37" s="136" t="s">
        <v>17</v>
      </c>
      <c r="J37" s="136" t="s">
        <v>17</v>
      </c>
      <c r="K37" s="145"/>
    </row>
    <row r="38" spans="1:11" ht="8.1" customHeight="1">
      <c r="A38" s="140"/>
      <c r="B38" s="134"/>
      <c r="C38" s="128"/>
      <c r="D38" s="139"/>
      <c r="E38" s="139"/>
      <c r="F38" s="139"/>
      <c r="G38" s="139"/>
      <c r="H38" s="139"/>
      <c r="I38" s="139"/>
      <c r="J38" s="139"/>
      <c r="K38" s="145"/>
    </row>
    <row r="39" spans="1:11" ht="20.100000000000001" customHeight="1">
      <c r="A39" s="130" t="s">
        <v>227</v>
      </c>
      <c r="B39" s="134"/>
      <c r="C39" s="135">
        <v>2018</v>
      </c>
      <c r="D39" s="139">
        <v>1</v>
      </c>
      <c r="E39" s="108" t="s">
        <v>17</v>
      </c>
      <c r="F39" s="108" t="s">
        <v>17</v>
      </c>
      <c r="G39" s="108" t="s">
        <v>17</v>
      </c>
      <c r="H39" s="108" t="s">
        <v>17</v>
      </c>
      <c r="I39" s="108" t="s">
        <v>17</v>
      </c>
      <c r="J39" s="108" t="s">
        <v>17</v>
      </c>
      <c r="K39" s="145"/>
    </row>
    <row r="40" spans="1:11" ht="20.100000000000001" customHeight="1">
      <c r="A40" s="140"/>
      <c r="B40" s="134"/>
      <c r="C40" s="135">
        <v>2019</v>
      </c>
      <c r="D40" s="136">
        <v>1</v>
      </c>
      <c r="E40" s="136" t="s">
        <v>17</v>
      </c>
      <c r="F40" s="136" t="s">
        <v>17</v>
      </c>
      <c r="G40" s="136" t="s">
        <v>17</v>
      </c>
      <c r="H40" s="136" t="s">
        <v>17</v>
      </c>
      <c r="I40" s="136" t="s">
        <v>17</v>
      </c>
      <c r="J40" s="136" t="s">
        <v>17</v>
      </c>
      <c r="K40" s="145"/>
    </row>
    <row r="41" spans="1:11" ht="20.100000000000001" customHeight="1">
      <c r="A41" s="140"/>
      <c r="B41" s="134"/>
      <c r="C41" s="135">
        <v>2020</v>
      </c>
      <c r="D41" s="136" t="s">
        <v>17</v>
      </c>
      <c r="E41" s="136" t="s">
        <v>17</v>
      </c>
      <c r="F41" s="136" t="s">
        <v>17</v>
      </c>
      <c r="G41" s="136" t="s">
        <v>17</v>
      </c>
      <c r="H41" s="136" t="s">
        <v>17</v>
      </c>
      <c r="I41" s="136" t="s">
        <v>17</v>
      </c>
      <c r="J41" s="136" t="s">
        <v>17</v>
      </c>
      <c r="K41" s="145"/>
    </row>
    <row r="42" spans="1:11" ht="8.1" customHeight="1">
      <c r="A42" s="140"/>
      <c r="B42" s="134"/>
      <c r="C42" s="128"/>
      <c r="D42" s="139"/>
      <c r="E42" s="141"/>
      <c r="F42" s="141"/>
      <c r="G42" s="141"/>
      <c r="H42" s="147"/>
      <c r="I42" s="141"/>
      <c r="J42" s="141"/>
      <c r="K42" s="145"/>
    </row>
    <row r="43" spans="1:11" ht="20.100000000000001" customHeight="1">
      <c r="A43" s="130" t="s">
        <v>22</v>
      </c>
      <c r="B43" s="134"/>
      <c r="C43" s="135">
        <v>2018</v>
      </c>
      <c r="D43" s="108" t="s">
        <v>17</v>
      </c>
      <c r="E43" s="108" t="s">
        <v>17</v>
      </c>
      <c r="F43" s="108" t="s">
        <v>17</v>
      </c>
      <c r="G43" s="108" t="s">
        <v>17</v>
      </c>
      <c r="H43" s="108" t="s">
        <v>17</v>
      </c>
      <c r="I43" s="108" t="s">
        <v>17</v>
      </c>
      <c r="J43" s="39">
        <v>2</v>
      </c>
      <c r="K43" s="145"/>
    </row>
    <row r="44" spans="1:11" ht="20.100000000000001" customHeight="1">
      <c r="A44" s="142"/>
      <c r="B44" s="134"/>
      <c r="C44" s="135">
        <v>2019</v>
      </c>
      <c r="D44" s="136" t="s">
        <v>17</v>
      </c>
      <c r="E44" s="136" t="s">
        <v>17</v>
      </c>
      <c r="F44" s="136" t="s">
        <v>17</v>
      </c>
      <c r="G44" s="136" t="s">
        <v>17</v>
      </c>
      <c r="H44" s="136" t="s">
        <v>17</v>
      </c>
      <c r="I44" s="136" t="s">
        <v>17</v>
      </c>
      <c r="J44" s="136" t="s">
        <v>17</v>
      </c>
      <c r="K44" s="145"/>
    </row>
    <row r="45" spans="1:11" ht="20.100000000000001" customHeight="1">
      <c r="A45" s="142"/>
      <c r="B45" s="134"/>
      <c r="C45" s="135">
        <v>2020</v>
      </c>
      <c r="D45" s="136" t="s">
        <v>17</v>
      </c>
      <c r="E45" s="136" t="s">
        <v>17</v>
      </c>
      <c r="F45" s="139">
        <v>1</v>
      </c>
      <c r="G45" s="136" t="s">
        <v>17</v>
      </c>
      <c r="H45" s="136" t="s">
        <v>17</v>
      </c>
      <c r="I45" s="136" t="s">
        <v>17</v>
      </c>
      <c r="J45" s="136" t="s">
        <v>17</v>
      </c>
      <c r="K45" s="145"/>
    </row>
    <row r="46" spans="1:11" ht="8.1" customHeight="1">
      <c r="A46" s="140"/>
      <c r="B46" s="134"/>
      <c r="C46" s="128"/>
      <c r="D46" s="139"/>
      <c r="E46" s="139"/>
      <c r="F46" s="139"/>
      <c r="G46" s="139"/>
      <c r="H46" s="139"/>
      <c r="I46" s="139"/>
      <c r="J46" s="139"/>
      <c r="K46" s="145"/>
    </row>
    <row r="47" spans="1:11" ht="20.100000000000001" customHeight="1">
      <c r="A47" s="130" t="s">
        <v>111</v>
      </c>
      <c r="B47" s="134"/>
      <c r="C47" s="135">
        <v>2018</v>
      </c>
      <c r="D47" s="108" t="s">
        <v>17</v>
      </c>
      <c r="E47" s="108" t="s">
        <v>17</v>
      </c>
      <c r="F47" s="108" t="s">
        <v>17</v>
      </c>
      <c r="G47" s="108" t="s">
        <v>17</v>
      </c>
      <c r="H47" s="146">
        <v>3</v>
      </c>
      <c r="I47" s="108" t="s">
        <v>17</v>
      </c>
      <c r="J47" s="108" t="s">
        <v>17</v>
      </c>
      <c r="K47" s="148"/>
    </row>
    <row r="48" spans="1:11" ht="20.100000000000001" customHeight="1">
      <c r="A48" s="140"/>
      <c r="B48" s="134"/>
      <c r="C48" s="135">
        <v>2019</v>
      </c>
      <c r="D48" s="136" t="s">
        <v>17</v>
      </c>
      <c r="E48" s="136" t="s">
        <v>17</v>
      </c>
      <c r="F48" s="136" t="s">
        <v>17</v>
      </c>
      <c r="G48" s="136" t="s">
        <v>17</v>
      </c>
      <c r="H48" s="136" t="s">
        <v>17</v>
      </c>
      <c r="I48" s="136" t="s">
        <v>17</v>
      </c>
      <c r="J48" s="136" t="s">
        <v>17</v>
      </c>
      <c r="K48" s="148"/>
    </row>
    <row r="49" spans="1:11" ht="20.100000000000001" customHeight="1">
      <c r="A49" s="140"/>
      <c r="B49" s="134"/>
      <c r="C49" s="135">
        <v>2020</v>
      </c>
      <c r="D49" s="136" t="s">
        <v>17</v>
      </c>
      <c r="E49" s="136" t="s">
        <v>17</v>
      </c>
      <c r="F49" s="136" t="s">
        <v>17</v>
      </c>
      <c r="G49" s="136" t="s">
        <v>17</v>
      </c>
      <c r="H49" s="136" t="s">
        <v>17</v>
      </c>
      <c r="I49" s="136" t="s">
        <v>17</v>
      </c>
      <c r="J49" s="136" t="s">
        <v>17</v>
      </c>
      <c r="K49" s="148"/>
    </row>
    <row r="50" spans="1:11" ht="8.1" customHeight="1">
      <c r="A50" s="140"/>
      <c r="B50" s="134"/>
      <c r="C50" s="128"/>
      <c r="D50" s="139"/>
      <c r="E50" s="141"/>
      <c r="F50" s="141"/>
      <c r="G50" s="141"/>
      <c r="H50" s="147"/>
      <c r="I50" s="141"/>
      <c r="J50" s="141"/>
      <c r="K50" s="148"/>
    </row>
    <row r="51" spans="1:11" ht="20.100000000000001" customHeight="1">
      <c r="A51" s="130" t="s">
        <v>25</v>
      </c>
      <c r="B51" s="134"/>
      <c r="C51" s="135">
        <v>2018</v>
      </c>
      <c r="D51" s="108" t="s">
        <v>17</v>
      </c>
      <c r="E51" s="108" t="s">
        <v>17</v>
      </c>
      <c r="F51" s="108" t="s">
        <v>17</v>
      </c>
      <c r="G51" s="108" t="s">
        <v>17</v>
      </c>
      <c r="H51" s="108" t="s">
        <v>17</v>
      </c>
      <c r="I51" s="108" t="s">
        <v>17</v>
      </c>
      <c r="J51" s="108" t="s">
        <v>17</v>
      </c>
      <c r="K51" s="145"/>
    </row>
    <row r="52" spans="1:11" ht="20.100000000000001" customHeight="1">
      <c r="A52" s="140"/>
      <c r="B52" s="134"/>
      <c r="C52" s="135">
        <v>2019</v>
      </c>
      <c r="D52" s="136" t="s">
        <v>17</v>
      </c>
      <c r="E52" s="136" t="s">
        <v>17</v>
      </c>
      <c r="F52" s="136" t="s">
        <v>17</v>
      </c>
      <c r="G52" s="136" t="s">
        <v>17</v>
      </c>
      <c r="H52" s="136" t="s">
        <v>17</v>
      </c>
      <c r="I52" s="136" t="s">
        <v>17</v>
      </c>
      <c r="J52" s="136" t="s">
        <v>17</v>
      </c>
      <c r="K52" s="145"/>
    </row>
    <row r="53" spans="1:11" ht="20.100000000000001" customHeight="1">
      <c r="A53" s="140"/>
      <c r="B53" s="134"/>
      <c r="C53" s="135">
        <v>2020</v>
      </c>
      <c r="D53" s="139" t="s">
        <v>17</v>
      </c>
      <c r="E53" s="136" t="s">
        <v>17</v>
      </c>
      <c r="F53" s="136" t="s">
        <v>17</v>
      </c>
      <c r="G53" s="136" t="s">
        <v>17</v>
      </c>
      <c r="H53" s="136" t="s">
        <v>17</v>
      </c>
      <c r="I53" s="136" t="s">
        <v>17</v>
      </c>
      <c r="J53" s="136" t="s">
        <v>17</v>
      </c>
      <c r="K53" s="145"/>
    </row>
    <row r="54" spans="1:11" ht="8.1" customHeight="1">
      <c r="A54" s="140"/>
      <c r="B54" s="134"/>
      <c r="C54" s="128"/>
      <c r="D54" s="139"/>
      <c r="E54" s="141"/>
      <c r="F54" s="141"/>
      <c r="G54" s="141"/>
      <c r="H54" s="147"/>
      <c r="I54" s="141"/>
      <c r="J54" s="141"/>
      <c r="K54" s="148"/>
    </row>
    <row r="55" spans="1:11" ht="20.100000000000001" customHeight="1">
      <c r="A55" s="130" t="s">
        <v>26</v>
      </c>
      <c r="B55" s="134"/>
      <c r="C55" s="135">
        <v>2018</v>
      </c>
      <c r="D55" s="108" t="s">
        <v>17</v>
      </c>
      <c r="E55" s="108" t="s">
        <v>17</v>
      </c>
      <c r="F55" s="108" t="s">
        <v>17</v>
      </c>
      <c r="G55" s="108" t="s">
        <v>17</v>
      </c>
      <c r="H55" s="108" t="s">
        <v>17</v>
      </c>
      <c r="I55" s="108" t="s">
        <v>17</v>
      </c>
      <c r="J55" s="108" t="s">
        <v>17</v>
      </c>
      <c r="K55" s="145"/>
    </row>
    <row r="56" spans="1:11" ht="20.100000000000001" customHeight="1">
      <c r="A56" s="140"/>
      <c r="B56" s="134"/>
      <c r="C56" s="135">
        <v>2019</v>
      </c>
      <c r="D56" s="136" t="s">
        <v>17</v>
      </c>
      <c r="E56" s="136" t="s">
        <v>17</v>
      </c>
      <c r="F56" s="136" t="s">
        <v>17</v>
      </c>
      <c r="G56" s="136" t="s">
        <v>17</v>
      </c>
      <c r="H56" s="136" t="s">
        <v>17</v>
      </c>
      <c r="I56" s="136" t="s">
        <v>17</v>
      </c>
      <c r="J56" s="136" t="s">
        <v>17</v>
      </c>
      <c r="K56" s="145"/>
    </row>
    <row r="57" spans="1:11" ht="20.100000000000001" customHeight="1">
      <c r="A57" s="144"/>
      <c r="B57" s="134"/>
      <c r="C57" s="135">
        <v>2020</v>
      </c>
      <c r="D57" s="136" t="s">
        <v>17</v>
      </c>
      <c r="E57" s="136" t="s">
        <v>17</v>
      </c>
      <c r="F57" s="136" t="s">
        <v>17</v>
      </c>
      <c r="G57" s="136" t="s">
        <v>17</v>
      </c>
      <c r="H57" s="136" t="s">
        <v>17</v>
      </c>
      <c r="I57" s="136">
        <v>1</v>
      </c>
      <c r="J57" s="136" t="s">
        <v>17</v>
      </c>
      <c r="K57" s="145"/>
    </row>
    <row r="58" spans="1:11" ht="8.1" customHeight="1">
      <c r="A58" s="140"/>
      <c r="B58" s="134"/>
      <c r="C58" s="128"/>
      <c r="D58" s="139"/>
      <c r="E58" s="139"/>
      <c r="F58" s="139"/>
      <c r="G58" s="139"/>
      <c r="H58" s="139"/>
      <c r="I58" s="139"/>
      <c r="J58" s="139"/>
      <c r="K58" s="145"/>
    </row>
    <row r="59" spans="1:11" ht="20.100000000000001" customHeight="1">
      <c r="A59" s="130" t="s">
        <v>27</v>
      </c>
      <c r="B59" s="134"/>
      <c r="C59" s="135">
        <v>2018</v>
      </c>
      <c r="D59" s="108" t="s">
        <v>17</v>
      </c>
      <c r="E59" s="108" t="s">
        <v>17</v>
      </c>
      <c r="F59" s="108" t="s">
        <v>17</v>
      </c>
      <c r="G59" s="108" t="s">
        <v>17</v>
      </c>
      <c r="H59" s="108" t="s">
        <v>17</v>
      </c>
      <c r="I59" s="108" t="s">
        <v>17</v>
      </c>
      <c r="J59" s="108" t="s">
        <v>17</v>
      </c>
      <c r="K59" s="148"/>
    </row>
    <row r="60" spans="1:11" ht="20.100000000000001" customHeight="1">
      <c r="A60" s="140"/>
      <c r="B60" s="134"/>
      <c r="C60" s="135">
        <v>2019</v>
      </c>
      <c r="D60" s="136" t="s">
        <v>17</v>
      </c>
      <c r="E60" s="136" t="s">
        <v>17</v>
      </c>
      <c r="F60" s="136" t="s">
        <v>17</v>
      </c>
      <c r="G60" s="136" t="s">
        <v>17</v>
      </c>
      <c r="H60" s="136" t="s">
        <v>17</v>
      </c>
      <c r="I60" s="136" t="s">
        <v>17</v>
      </c>
      <c r="J60" s="136" t="s">
        <v>17</v>
      </c>
      <c r="K60" s="148"/>
    </row>
    <row r="61" spans="1:11" ht="20.100000000000001" customHeight="1">
      <c r="A61" s="140"/>
      <c r="B61" s="134"/>
      <c r="C61" s="135">
        <v>2020</v>
      </c>
      <c r="D61" s="136" t="s">
        <v>17</v>
      </c>
      <c r="E61" s="136" t="s">
        <v>17</v>
      </c>
      <c r="F61" s="136" t="s">
        <v>17</v>
      </c>
      <c r="G61" s="136" t="s">
        <v>17</v>
      </c>
      <c r="H61" s="136" t="s">
        <v>17</v>
      </c>
      <c r="I61" s="136" t="s">
        <v>17</v>
      </c>
      <c r="J61" s="136" t="s">
        <v>17</v>
      </c>
      <c r="K61" s="148"/>
    </row>
    <row r="62" spans="1:11" ht="8.1" customHeight="1">
      <c r="A62" s="140"/>
      <c r="B62" s="134"/>
      <c r="C62" s="128"/>
      <c r="D62" s="139"/>
      <c r="E62" s="141"/>
      <c r="F62" s="141"/>
      <c r="G62" s="141"/>
      <c r="H62" s="147"/>
      <c r="I62" s="141"/>
      <c r="J62" s="141"/>
      <c r="K62" s="148"/>
    </row>
    <row r="63" spans="1:11" ht="20.100000000000001" customHeight="1">
      <c r="A63" s="130" t="s">
        <v>112</v>
      </c>
      <c r="B63" s="134"/>
      <c r="C63" s="135">
        <v>2018</v>
      </c>
      <c r="D63" s="108" t="s">
        <v>17</v>
      </c>
      <c r="E63" s="108" t="s">
        <v>17</v>
      </c>
      <c r="F63" s="108" t="s">
        <v>17</v>
      </c>
      <c r="G63" s="108" t="s">
        <v>17</v>
      </c>
      <c r="H63" s="108" t="s">
        <v>17</v>
      </c>
      <c r="I63" s="108" t="s">
        <v>17</v>
      </c>
      <c r="J63" s="108" t="s">
        <v>17</v>
      </c>
      <c r="K63" s="145"/>
    </row>
    <row r="64" spans="1:11" ht="20.100000000000001" customHeight="1">
      <c r="A64" s="140"/>
      <c r="B64" s="134"/>
      <c r="C64" s="135">
        <v>2019</v>
      </c>
      <c r="D64" s="136" t="s">
        <v>17</v>
      </c>
      <c r="E64" s="136" t="s">
        <v>17</v>
      </c>
      <c r="F64" s="136" t="s">
        <v>17</v>
      </c>
      <c r="G64" s="136" t="s">
        <v>17</v>
      </c>
      <c r="H64" s="136" t="s">
        <v>17</v>
      </c>
      <c r="I64" s="136" t="s">
        <v>17</v>
      </c>
      <c r="J64" s="136" t="s">
        <v>17</v>
      </c>
      <c r="K64" s="145"/>
    </row>
    <row r="65" spans="1:11" ht="20.100000000000001" customHeight="1">
      <c r="A65" s="140"/>
      <c r="B65" s="134"/>
      <c r="C65" s="135">
        <v>2020</v>
      </c>
      <c r="D65" s="136" t="s">
        <v>17</v>
      </c>
      <c r="E65" s="136" t="s">
        <v>17</v>
      </c>
      <c r="F65" s="136" t="s">
        <v>17</v>
      </c>
      <c r="G65" s="136" t="s">
        <v>17</v>
      </c>
      <c r="H65" s="136" t="s">
        <v>17</v>
      </c>
      <c r="I65" s="136" t="s">
        <v>17</v>
      </c>
      <c r="J65" s="136" t="s">
        <v>17</v>
      </c>
      <c r="K65" s="145"/>
    </row>
    <row r="66" spans="1:11" ht="8.1" customHeight="1">
      <c r="A66" s="140"/>
      <c r="B66" s="134"/>
      <c r="C66" s="128"/>
      <c r="D66" s="139"/>
      <c r="E66" s="141"/>
      <c r="F66" s="141"/>
      <c r="G66" s="141"/>
      <c r="H66" s="147"/>
      <c r="I66" s="141"/>
      <c r="J66" s="141"/>
      <c r="K66" s="148"/>
    </row>
    <row r="67" spans="1:11" ht="20.100000000000001" customHeight="1">
      <c r="A67" s="130" t="s">
        <v>28</v>
      </c>
      <c r="B67" s="134"/>
      <c r="C67" s="135">
        <v>2018</v>
      </c>
      <c r="D67" s="108" t="s">
        <v>17</v>
      </c>
      <c r="E67" s="108" t="s">
        <v>17</v>
      </c>
      <c r="F67" s="108" t="s">
        <v>17</v>
      </c>
      <c r="G67" s="108" t="s">
        <v>17</v>
      </c>
      <c r="H67" s="108" t="s">
        <v>17</v>
      </c>
      <c r="I67" s="108" t="s">
        <v>17</v>
      </c>
      <c r="J67" s="108" t="s">
        <v>17</v>
      </c>
      <c r="K67" s="145"/>
    </row>
    <row r="68" spans="1:11" ht="20.100000000000001" customHeight="1">
      <c r="A68" s="134"/>
      <c r="B68" s="134"/>
      <c r="C68" s="135">
        <v>2019</v>
      </c>
      <c r="D68" s="136" t="s">
        <v>17</v>
      </c>
      <c r="E68" s="136" t="s">
        <v>17</v>
      </c>
      <c r="F68" s="136" t="s">
        <v>17</v>
      </c>
      <c r="G68" s="136" t="s">
        <v>17</v>
      </c>
      <c r="H68" s="136" t="s">
        <v>17</v>
      </c>
      <c r="I68" s="136" t="s">
        <v>17</v>
      </c>
      <c r="J68" s="136" t="s">
        <v>17</v>
      </c>
      <c r="K68" s="145"/>
    </row>
    <row r="69" spans="1:11" ht="20.100000000000001" customHeight="1">
      <c r="A69" s="134"/>
      <c r="B69" s="134"/>
      <c r="C69" s="135">
        <v>2020</v>
      </c>
      <c r="D69" s="136" t="s">
        <v>17</v>
      </c>
      <c r="E69" s="136" t="s">
        <v>17</v>
      </c>
      <c r="F69" s="136" t="s">
        <v>17</v>
      </c>
      <c r="G69" s="136" t="s">
        <v>17</v>
      </c>
      <c r="H69" s="136" t="s">
        <v>17</v>
      </c>
      <c r="I69" s="136" t="s">
        <v>17</v>
      </c>
      <c r="J69" s="136" t="s">
        <v>17</v>
      </c>
      <c r="K69" s="145"/>
    </row>
    <row r="70" spans="1:11" ht="8.1" customHeight="1">
      <c r="A70" s="45"/>
      <c r="B70" s="45"/>
      <c r="C70" s="45"/>
      <c r="D70" s="45"/>
      <c r="E70" s="45"/>
      <c r="F70" s="45"/>
      <c r="G70" s="45"/>
      <c r="H70" s="45"/>
      <c r="I70" s="45"/>
      <c r="J70" s="45"/>
      <c r="K70" s="44"/>
    </row>
    <row r="71" spans="1:11" ht="20.100000000000001" customHeight="1">
      <c r="A71" s="149"/>
      <c r="B71" s="149"/>
      <c r="C71" s="150"/>
      <c r="D71" s="149"/>
      <c r="E71" s="149"/>
      <c r="F71" s="149"/>
      <c r="G71" s="149"/>
      <c r="H71" s="151"/>
      <c r="I71" s="151"/>
      <c r="J71" s="151"/>
      <c r="K71" s="46" t="s">
        <v>113</v>
      </c>
    </row>
    <row r="72" spans="1:11" ht="20.100000000000001" customHeight="1">
      <c r="A72" s="149"/>
      <c r="B72" s="149"/>
      <c r="C72" s="150"/>
      <c r="D72" s="149"/>
      <c r="E72" s="149"/>
      <c r="F72" s="149"/>
      <c r="G72" s="149"/>
      <c r="H72" s="152"/>
      <c r="I72" s="152"/>
      <c r="J72" s="152"/>
      <c r="K72" s="48" t="s">
        <v>114</v>
      </c>
    </row>
  </sheetData>
  <printOptions horizontalCentered="1"/>
  <pageMargins left="0.55000000000000004" right="0.55000000000000004" top="0.55000000000000004" bottom="0.55000000000000004" header="0.55000000000000004" footer="0.55000000000000004"/>
  <pageSetup paperSize="9" scale="63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K71"/>
  <sheetViews>
    <sheetView view="pageBreakPreview" zoomScaleNormal="100" zoomScaleSheetLayoutView="100" workbookViewId="0">
      <selection activeCell="A4" sqref="A4"/>
    </sheetView>
  </sheetViews>
  <sheetFormatPr defaultColWidth="9" defaultRowHeight="20.100000000000001" customHeight="1"/>
  <cols>
    <col min="1" max="3" width="12.7109375" style="1" customWidth="1"/>
    <col min="4" max="5" width="14.7109375" style="1" customWidth="1"/>
    <col min="6" max="7" width="15.7109375" style="1" customWidth="1"/>
    <col min="8" max="10" width="14.7109375" style="1" customWidth="1"/>
    <col min="11" max="11" width="1.7109375" style="1" customWidth="1"/>
    <col min="12" max="16384" width="9" style="1"/>
  </cols>
  <sheetData>
    <row r="1" spans="1:11" ht="8.1" customHeight="1">
      <c r="A1" s="11"/>
      <c r="B1" s="11"/>
      <c r="C1" s="110"/>
      <c r="D1" s="11"/>
      <c r="E1" s="11"/>
      <c r="F1" s="11"/>
      <c r="G1" s="11"/>
      <c r="H1" s="11"/>
      <c r="I1" s="11"/>
      <c r="J1" s="11"/>
      <c r="K1" s="11"/>
    </row>
    <row r="2" spans="1:11" ht="8.1" customHeight="1">
      <c r="A2" s="11"/>
      <c r="B2" s="11"/>
      <c r="C2" s="110"/>
      <c r="D2" s="11"/>
      <c r="E2" s="11"/>
      <c r="F2" s="11"/>
      <c r="G2" s="11"/>
      <c r="H2" s="11"/>
      <c r="I2" s="11"/>
      <c r="J2" s="11"/>
      <c r="K2" s="11"/>
    </row>
    <row r="3" spans="1:11" ht="20.100000000000001" customHeight="1">
      <c r="A3" s="111" t="s">
        <v>399</v>
      </c>
      <c r="B3" s="111"/>
      <c r="C3" s="112"/>
      <c r="D3" s="11"/>
      <c r="E3" s="11"/>
      <c r="F3" s="11"/>
      <c r="G3" s="11"/>
      <c r="H3" s="11"/>
      <c r="I3" s="11"/>
      <c r="J3" s="11"/>
      <c r="K3" s="11"/>
    </row>
    <row r="4" spans="1:11" ht="20.100000000000001" customHeight="1">
      <c r="A4" s="113" t="s">
        <v>400</v>
      </c>
      <c r="B4" s="113"/>
      <c r="C4" s="114"/>
      <c r="D4" s="11"/>
      <c r="E4" s="11"/>
      <c r="F4" s="11"/>
      <c r="G4" s="11"/>
      <c r="H4" s="11"/>
      <c r="I4" s="11"/>
      <c r="J4" s="11"/>
      <c r="K4" s="11"/>
    </row>
    <row r="5" spans="1:11" ht="8.1" customHeight="1">
      <c r="A5" s="12"/>
      <c r="B5" s="12"/>
      <c r="C5" s="12"/>
      <c r="D5" s="12"/>
      <c r="E5" s="12"/>
      <c r="F5" s="12"/>
      <c r="G5" s="12"/>
      <c r="H5" s="12"/>
      <c r="I5" s="12"/>
      <c r="J5" s="12"/>
      <c r="K5" s="11"/>
    </row>
    <row r="6" spans="1:11" ht="8.1" customHeight="1">
      <c r="A6" s="13"/>
      <c r="B6" s="13"/>
      <c r="C6" s="13"/>
      <c r="D6" s="13"/>
      <c r="E6" s="13"/>
      <c r="F6" s="13"/>
      <c r="G6" s="13"/>
      <c r="H6" s="13"/>
      <c r="I6" s="13"/>
      <c r="J6" s="13"/>
      <c r="K6" s="11"/>
    </row>
    <row r="7" spans="1:11" ht="20.100000000000001" customHeight="1">
      <c r="A7" s="115" t="s">
        <v>79</v>
      </c>
      <c r="B7" s="116"/>
      <c r="C7" s="117" t="s">
        <v>4</v>
      </c>
      <c r="D7" s="118" t="s">
        <v>294</v>
      </c>
      <c r="E7" s="118" t="s">
        <v>310</v>
      </c>
      <c r="F7" s="118" t="s">
        <v>310</v>
      </c>
      <c r="G7" s="118" t="s">
        <v>311</v>
      </c>
      <c r="H7" s="118" t="s">
        <v>312</v>
      </c>
      <c r="I7" s="118" t="s">
        <v>230</v>
      </c>
      <c r="J7" s="118" t="s">
        <v>154</v>
      </c>
      <c r="K7" s="14"/>
    </row>
    <row r="8" spans="1:11" ht="20.100000000000001" customHeight="1">
      <c r="A8" s="119" t="s">
        <v>82</v>
      </c>
      <c r="B8" s="120"/>
      <c r="C8" s="121" t="s">
        <v>6</v>
      </c>
      <c r="D8" s="118" t="s">
        <v>313</v>
      </c>
      <c r="E8" s="118" t="s">
        <v>314</v>
      </c>
      <c r="F8" s="118" t="s">
        <v>315</v>
      </c>
      <c r="G8" s="118" t="s">
        <v>316</v>
      </c>
      <c r="H8" s="118" t="s">
        <v>317</v>
      </c>
      <c r="I8" s="118" t="s">
        <v>318</v>
      </c>
      <c r="J8" s="124" t="s">
        <v>160</v>
      </c>
      <c r="K8" s="18"/>
    </row>
    <row r="9" spans="1:11" ht="20.100000000000001" customHeight="1">
      <c r="A9" s="122"/>
      <c r="B9" s="122"/>
      <c r="C9" s="123"/>
      <c r="D9" s="124" t="s">
        <v>319</v>
      </c>
      <c r="E9" s="124" t="s">
        <v>320</v>
      </c>
      <c r="F9" s="124" t="s">
        <v>303</v>
      </c>
      <c r="G9" s="124" t="s">
        <v>321</v>
      </c>
      <c r="H9" s="118" t="s">
        <v>322</v>
      </c>
      <c r="I9" s="124" t="s">
        <v>217</v>
      </c>
      <c r="J9" s="124"/>
      <c r="K9" s="18"/>
    </row>
    <row r="10" spans="1:11" ht="20.100000000000001" customHeight="1">
      <c r="A10" s="122"/>
      <c r="B10" s="122"/>
      <c r="C10" s="123"/>
      <c r="D10" s="124" t="s">
        <v>304</v>
      </c>
      <c r="E10" s="124" t="s">
        <v>323</v>
      </c>
      <c r="F10" s="124" t="s">
        <v>323</v>
      </c>
      <c r="G10" s="124" t="s">
        <v>324</v>
      </c>
      <c r="H10" s="124" t="s">
        <v>325</v>
      </c>
      <c r="I10" s="124" t="s">
        <v>264</v>
      </c>
      <c r="J10" s="124"/>
      <c r="K10" s="18"/>
    </row>
    <row r="11" spans="1:11" ht="20.100000000000001" customHeight="1">
      <c r="A11" s="122"/>
      <c r="B11" s="122"/>
      <c r="C11" s="123"/>
      <c r="D11" s="124"/>
      <c r="E11" s="124" t="s">
        <v>326</v>
      </c>
      <c r="F11" s="124" t="s">
        <v>326</v>
      </c>
      <c r="G11" s="124" t="s">
        <v>327</v>
      </c>
      <c r="H11" s="124" t="s">
        <v>328</v>
      </c>
      <c r="I11" s="124"/>
      <c r="J11" s="124"/>
      <c r="K11" s="18"/>
    </row>
    <row r="12" spans="1:11" ht="8.1" customHeight="1">
      <c r="A12" s="22"/>
      <c r="B12" s="22"/>
      <c r="C12" s="22"/>
      <c r="D12" s="22"/>
      <c r="E12" s="22"/>
      <c r="F12" s="22"/>
      <c r="G12" s="22"/>
      <c r="H12" s="22"/>
      <c r="I12" s="22"/>
      <c r="J12" s="22"/>
      <c r="K12" s="18"/>
    </row>
    <row r="13" spans="1:11" ht="8.1" customHeight="1">
      <c r="A13" s="23"/>
      <c r="B13" s="23"/>
      <c r="C13" s="23"/>
      <c r="D13" s="23"/>
      <c r="E13" s="23"/>
      <c r="F13" s="23"/>
      <c r="G13" s="23"/>
      <c r="H13" s="23"/>
      <c r="I13" s="23"/>
      <c r="J13" s="23"/>
      <c r="K13" s="27"/>
    </row>
    <row r="14" spans="1:11" ht="20.100000000000001" customHeight="1">
      <c r="A14" s="126" t="s">
        <v>12</v>
      </c>
      <c r="B14" s="127"/>
      <c r="C14" s="128">
        <v>2018</v>
      </c>
      <c r="D14" s="153">
        <f t="shared" ref="D14:F16" si="0">SUM(D18,D22,D26,D30,D34,D38,D42,D46,D50,D54,D58,D62,D66)</f>
        <v>2</v>
      </c>
      <c r="E14" s="153">
        <f t="shared" si="0"/>
        <v>2</v>
      </c>
      <c r="F14" s="153" t="s">
        <v>17</v>
      </c>
      <c r="G14" s="129" t="s">
        <v>17</v>
      </c>
      <c r="H14" s="129">
        <f t="shared" ref="H14:J16" si="1">SUM(H18,H22,H26,H30,H34,H38,H42,H46,H50,H54,H58,H62,H66)</f>
        <v>3</v>
      </c>
      <c r="I14" s="129">
        <f t="shared" si="1"/>
        <v>9</v>
      </c>
      <c r="J14" s="129">
        <f t="shared" si="1"/>
        <v>11</v>
      </c>
      <c r="K14" s="14"/>
    </row>
    <row r="15" spans="1:11" ht="20.100000000000001" customHeight="1">
      <c r="A15" s="130"/>
      <c r="B15" s="127"/>
      <c r="C15" s="128">
        <v>2019</v>
      </c>
      <c r="D15" s="153">
        <f t="shared" si="0"/>
        <v>1</v>
      </c>
      <c r="E15" s="153">
        <f t="shared" si="0"/>
        <v>2</v>
      </c>
      <c r="F15" s="153" t="s">
        <v>17</v>
      </c>
      <c r="G15" s="129" t="s">
        <v>17</v>
      </c>
      <c r="H15" s="129">
        <f t="shared" si="1"/>
        <v>1</v>
      </c>
      <c r="I15" s="129">
        <f t="shared" si="1"/>
        <v>5</v>
      </c>
      <c r="J15" s="129">
        <f t="shared" si="1"/>
        <v>13</v>
      </c>
      <c r="K15" s="18"/>
    </row>
    <row r="16" spans="1:11" ht="20.100000000000001" customHeight="1">
      <c r="A16" s="130"/>
      <c r="B16" s="127"/>
      <c r="C16" s="128">
        <v>2020</v>
      </c>
      <c r="D16" s="153" t="s">
        <v>17</v>
      </c>
      <c r="E16" s="153">
        <f t="shared" si="0"/>
        <v>4</v>
      </c>
      <c r="F16" s="153">
        <f t="shared" si="0"/>
        <v>1</v>
      </c>
      <c r="G16" s="153" t="s">
        <v>17</v>
      </c>
      <c r="H16" s="129">
        <f t="shared" si="1"/>
        <v>1</v>
      </c>
      <c r="I16" s="129">
        <f t="shared" si="1"/>
        <v>12</v>
      </c>
      <c r="J16" s="129">
        <f t="shared" si="1"/>
        <v>19</v>
      </c>
      <c r="K16" s="35"/>
    </row>
    <row r="17" spans="1:11" ht="8.1" customHeight="1">
      <c r="A17" s="131"/>
      <c r="B17" s="127"/>
      <c r="C17" s="128"/>
      <c r="D17" s="132"/>
      <c r="E17" s="133"/>
      <c r="F17" s="133"/>
      <c r="G17" s="133"/>
      <c r="H17" s="133"/>
      <c r="I17" s="133"/>
      <c r="J17" s="133"/>
      <c r="K17" s="35"/>
    </row>
    <row r="18" spans="1:11" ht="20.100000000000001" customHeight="1">
      <c r="A18" s="130" t="s">
        <v>225</v>
      </c>
      <c r="B18" s="134"/>
      <c r="C18" s="135">
        <v>2018</v>
      </c>
      <c r="D18" s="108" t="s">
        <v>17</v>
      </c>
      <c r="E18" s="108" t="s">
        <v>17</v>
      </c>
      <c r="F18" s="108" t="s">
        <v>17</v>
      </c>
      <c r="G18" s="108" t="s">
        <v>17</v>
      </c>
      <c r="H18" s="39">
        <v>1</v>
      </c>
      <c r="I18" s="39">
        <v>2</v>
      </c>
      <c r="J18" s="108" t="s">
        <v>17</v>
      </c>
      <c r="K18" s="35"/>
    </row>
    <row r="19" spans="1:11" ht="20.100000000000001" customHeight="1">
      <c r="A19" s="130"/>
      <c r="B19" s="134"/>
      <c r="C19" s="135">
        <v>2019</v>
      </c>
      <c r="D19" s="108" t="s">
        <v>17</v>
      </c>
      <c r="E19" s="108" t="s">
        <v>17</v>
      </c>
      <c r="F19" s="108" t="s">
        <v>17</v>
      </c>
      <c r="G19" s="108" t="s">
        <v>17</v>
      </c>
      <c r="H19" s="108" t="s">
        <v>17</v>
      </c>
      <c r="I19" s="139">
        <v>1</v>
      </c>
      <c r="J19" s="108" t="s">
        <v>17</v>
      </c>
      <c r="K19" s="35"/>
    </row>
    <row r="20" spans="1:11" ht="20.100000000000001" customHeight="1">
      <c r="A20" s="138"/>
      <c r="B20" s="134"/>
      <c r="C20" s="135">
        <v>2020</v>
      </c>
      <c r="D20" s="108" t="s">
        <v>17</v>
      </c>
      <c r="E20" s="108" t="s">
        <v>17</v>
      </c>
      <c r="F20" s="108" t="s">
        <v>17</v>
      </c>
      <c r="G20" s="108" t="s">
        <v>17</v>
      </c>
      <c r="H20" s="108" t="s">
        <v>17</v>
      </c>
      <c r="I20" s="139">
        <v>1</v>
      </c>
      <c r="J20" s="139">
        <v>4</v>
      </c>
      <c r="K20" s="35"/>
    </row>
    <row r="21" spans="1:11" ht="8.1" customHeight="1">
      <c r="A21" s="140"/>
      <c r="B21" s="134"/>
      <c r="C21" s="128"/>
      <c r="D21" s="139"/>
      <c r="E21" s="139"/>
      <c r="F21" s="139"/>
      <c r="G21" s="139"/>
      <c r="H21" s="139"/>
      <c r="I21" s="139"/>
      <c r="J21" s="139"/>
      <c r="K21" s="145"/>
    </row>
    <row r="22" spans="1:11" ht="20.100000000000001" customHeight="1">
      <c r="A22" s="130" t="s">
        <v>226</v>
      </c>
      <c r="B22" s="134"/>
      <c r="C22" s="135">
        <v>2018</v>
      </c>
      <c r="D22" s="108" t="s">
        <v>17</v>
      </c>
      <c r="E22" s="143">
        <v>1</v>
      </c>
      <c r="F22" s="108" t="s">
        <v>17</v>
      </c>
      <c r="G22" s="108" t="s">
        <v>17</v>
      </c>
      <c r="H22" s="108" t="s">
        <v>17</v>
      </c>
      <c r="I22" s="143">
        <v>1</v>
      </c>
      <c r="J22" s="143">
        <v>1</v>
      </c>
      <c r="K22" s="145"/>
    </row>
    <row r="23" spans="1:11" ht="20.100000000000001" customHeight="1">
      <c r="A23" s="130"/>
      <c r="B23" s="134"/>
      <c r="C23" s="135">
        <v>2019</v>
      </c>
      <c r="D23" s="139">
        <v>1</v>
      </c>
      <c r="E23" s="108" t="s">
        <v>17</v>
      </c>
      <c r="F23" s="108" t="s">
        <v>17</v>
      </c>
      <c r="G23" s="108" t="s">
        <v>17</v>
      </c>
      <c r="H23" s="108" t="s">
        <v>17</v>
      </c>
      <c r="I23" s="141">
        <v>2</v>
      </c>
      <c r="J23" s="141">
        <v>3</v>
      </c>
      <c r="K23" s="145"/>
    </row>
    <row r="24" spans="1:11" ht="20.100000000000001" customHeight="1">
      <c r="A24" s="130"/>
      <c r="B24" s="134"/>
      <c r="C24" s="135">
        <v>2020</v>
      </c>
      <c r="D24" s="108" t="s">
        <v>17</v>
      </c>
      <c r="E24" s="141">
        <v>1</v>
      </c>
      <c r="F24" s="108" t="s">
        <v>17</v>
      </c>
      <c r="G24" s="108" t="s">
        <v>17</v>
      </c>
      <c r="H24" s="108" t="s">
        <v>17</v>
      </c>
      <c r="I24" s="141">
        <v>1</v>
      </c>
      <c r="J24" s="141">
        <v>1</v>
      </c>
      <c r="K24" s="145"/>
    </row>
    <row r="25" spans="1:11" ht="8.1" customHeight="1">
      <c r="A25" s="140"/>
      <c r="B25" s="134"/>
      <c r="C25" s="128"/>
      <c r="D25" s="139"/>
      <c r="E25" s="141"/>
      <c r="F25" s="141"/>
      <c r="G25" s="141"/>
      <c r="H25" s="141"/>
      <c r="I25" s="141"/>
      <c r="J25" s="141"/>
      <c r="K25" s="145"/>
    </row>
    <row r="26" spans="1:11" ht="20.100000000000001" customHeight="1">
      <c r="A26" s="130" t="s">
        <v>109</v>
      </c>
      <c r="B26" s="134"/>
      <c r="C26" s="135">
        <v>2018</v>
      </c>
      <c r="D26" s="139">
        <v>1</v>
      </c>
      <c r="E26" s="39">
        <v>1</v>
      </c>
      <c r="F26" s="108" t="s">
        <v>17</v>
      </c>
      <c r="G26" s="108" t="s">
        <v>17</v>
      </c>
      <c r="H26" s="39">
        <v>1</v>
      </c>
      <c r="I26" s="39">
        <v>2</v>
      </c>
      <c r="J26" s="39">
        <v>4</v>
      </c>
      <c r="K26" s="145"/>
    </row>
    <row r="27" spans="1:11" ht="20.100000000000001" customHeight="1">
      <c r="A27" s="130"/>
      <c r="B27" s="134"/>
      <c r="C27" s="135">
        <v>2019</v>
      </c>
      <c r="D27" s="108" t="s">
        <v>17</v>
      </c>
      <c r="E27" s="139">
        <v>1</v>
      </c>
      <c r="F27" s="108" t="s">
        <v>17</v>
      </c>
      <c r="G27" s="108" t="s">
        <v>17</v>
      </c>
      <c r="H27" s="108" t="s">
        <v>17</v>
      </c>
      <c r="I27" s="108" t="s">
        <v>17</v>
      </c>
      <c r="J27" s="139">
        <v>1</v>
      </c>
      <c r="K27" s="145"/>
    </row>
    <row r="28" spans="1:11" ht="20.100000000000001" customHeight="1">
      <c r="A28" s="130"/>
      <c r="B28" s="134"/>
      <c r="C28" s="135">
        <v>2020</v>
      </c>
      <c r="D28" s="108" t="s">
        <v>17</v>
      </c>
      <c r="E28" s="139">
        <v>2</v>
      </c>
      <c r="F28" s="108" t="s">
        <v>17</v>
      </c>
      <c r="G28" s="108" t="s">
        <v>17</v>
      </c>
      <c r="H28" s="139">
        <v>1</v>
      </c>
      <c r="I28" s="139">
        <v>4</v>
      </c>
      <c r="J28" s="139">
        <v>6</v>
      </c>
      <c r="K28" s="145"/>
    </row>
    <row r="29" spans="1:11" ht="8.1" customHeight="1">
      <c r="A29" s="140"/>
      <c r="B29" s="134"/>
      <c r="C29" s="128"/>
      <c r="D29" s="139"/>
      <c r="E29" s="139"/>
      <c r="F29" s="139"/>
      <c r="G29" s="139"/>
      <c r="H29" s="139"/>
      <c r="I29" s="139"/>
      <c r="J29" s="139"/>
      <c r="K29" s="145"/>
    </row>
    <row r="30" spans="1:11" ht="20.100000000000001" customHeight="1">
      <c r="A30" s="130" t="s">
        <v>18</v>
      </c>
      <c r="B30" s="134"/>
      <c r="C30" s="135">
        <v>2018</v>
      </c>
      <c r="D30" s="139">
        <v>1</v>
      </c>
      <c r="E30" s="108" t="s">
        <v>17</v>
      </c>
      <c r="F30" s="108" t="s">
        <v>17</v>
      </c>
      <c r="G30" s="108" t="s">
        <v>17</v>
      </c>
      <c r="H30" s="108" t="s">
        <v>17</v>
      </c>
      <c r="I30" s="143">
        <v>1</v>
      </c>
      <c r="J30" s="143">
        <v>1</v>
      </c>
      <c r="K30" s="145"/>
    </row>
    <row r="31" spans="1:11" ht="20.100000000000001" customHeight="1">
      <c r="A31" s="140"/>
      <c r="B31" s="134"/>
      <c r="C31" s="135">
        <v>2019</v>
      </c>
      <c r="D31" s="108" t="s">
        <v>17</v>
      </c>
      <c r="E31" s="108" t="s">
        <v>17</v>
      </c>
      <c r="F31" s="108" t="s">
        <v>17</v>
      </c>
      <c r="G31" s="108" t="s">
        <v>17</v>
      </c>
      <c r="H31" s="108" t="s">
        <v>17</v>
      </c>
      <c r="I31" s="141">
        <v>1</v>
      </c>
      <c r="J31" s="141">
        <v>2</v>
      </c>
      <c r="K31" s="145"/>
    </row>
    <row r="32" spans="1:11" ht="20.100000000000001" customHeight="1">
      <c r="A32" s="140"/>
      <c r="B32" s="134"/>
      <c r="C32" s="135">
        <v>2020</v>
      </c>
      <c r="D32" s="108" t="s">
        <v>17</v>
      </c>
      <c r="E32" s="108" t="s">
        <v>17</v>
      </c>
      <c r="F32" s="108" t="s">
        <v>17</v>
      </c>
      <c r="G32" s="108" t="s">
        <v>17</v>
      </c>
      <c r="H32" s="108" t="s">
        <v>17</v>
      </c>
      <c r="I32" s="108" t="s">
        <v>17</v>
      </c>
      <c r="J32" s="108" t="s">
        <v>17</v>
      </c>
      <c r="K32" s="145"/>
    </row>
    <row r="33" spans="1:11" ht="8.1" customHeight="1">
      <c r="A33" s="140"/>
      <c r="B33" s="134"/>
      <c r="C33" s="128"/>
      <c r="D33" s="139"/>
      <c r="E33" s="141"/>
      <c r="F33" s="141"/>
      <c r="G33" s="141"/>
      <c r="H33" s="141"/>
      <c r="I33" s="141"/>
      <c r="J33" s="141"/>
      <c r="K33" s="145"/>
    </row>
    <row r="34" spans="1:11" ht="20.100000000000001" customHeight="1">
      <c r="A34" s="130" t="s">
        <v>19</v>
      </c>
      <c r="B34" s="134"/>
      <c r="C34" s="135">
        <v>2018</v>
      </c>
      <c r="D34" s="108" t="s">
        <v>17</v>
      </c>
      <c r="E34" s="108" t="s">
        <v>17</v>
      </c>
      <c r="F34" s="108" t="s">
        <v>17</v>
      </c>
      <c r="G34" s="108" t="s">
        <v>17</v>
      </c>
      <c r="H34" s="108" t="s">
        <v>17</v>
      </c>
      <c r="I34" s="108" t="s">
        <v>17</v>
      </c>
      <c r="J34" s="39">
        <v>2</v>
      </c>
      <c r="K34" s="145"/>
    </row>
    <row r="35" spans="1:11" ht="20.100000000000001" customHeight="1">
      <c r="A35" s="140"/>
      <c r="B35" s="134"/>
      <c r="C35" s="135">
        <v>2019</v>
      </c>
      <c r="D35" s="108" t="s">
        <v>17</v>
      </c>
      <c r="E35" s="108" t="s">
        <v>17</v>
      </c>
      <c r="F35" s="108" t="s">
        <v>17</v>
      </c>
      <c r="G35" s="108" t="s">
        <v>17</v>
      </c>
      <c r="H35" s="108" t="s">
        <v>17</v>
      </c>
      <c r="I35" s="108" t="s">
        <v>17</v>
      </c>
      <c r="J35" s="108" t="s">
        <v>17</v>
      </c>
      <c r="K35" s="145"/>
    </row>
    <row r="36" spans="1:11" ht="20.100000000000001" customHeight="1">
      <c r="A36" s="140"/>
      <c r="B36" s="134"/>
      <c r="C36" s="135">
        <v>2020</v>
      </c>
      <c r="D36" s="108" t="s">
        <v>17</v>
      </c>
      <c r="E36" s="108" t="s">
        <v>17</v>
      </c>
      <c r="F36" s="108" t="s">
        <v>17</v>
      </c>
      <c r="G36" s="108" t="s">
        <v>17</v>
      </c>
      <c r="H36" s="108" t="s">
        <v>17</v>
      </c>
      <c r="I36" s="139">
        <v>1</v>
      </c>
      <c r="J36" s="139">
        <v>2</v>
      </c>
      <c r="K36" s="145"/>
    </row>
    <row r="37" spans="1:11" ht="8.1" customHeight="1">
      <c r="A37" s="140"/>
      <c r="B37" s="134"/>
      <c r="C37" s="128"/>
      <c r="D37" s="139"/>
      <c r="E37" s="139"/>
      <c r="F37" s="139"/>
      <c r="G37" s="139"/>
      <c r="H37" s="139"/>
      <c r="I37" s="139"/>
      <c r="J37" s="139"/>
      <c r="K37" s="145"/>
    </row>
    <row r="38" spans="1:11" ht="20.100000000000001" customHeight="1">
      <c r="A38" s="130" t="s">
        <v>227</v>
      </c>
      <c r="B38" s="134"/>
      <c r="C38" s="135">
        <v>2018</v>
      </c>
      <c r="D38" s="108" t="s">
        <v>17</v>
      </c>
      <c r="E38" s="108" t="s">
        <v>17</v>
      </c>
      <c r="F38" s="108" t="s">
        <v>17</v>
      </c>
      <c r="G38" s="108" t="s">
        <v>17</v>
      </c>
      <c r="H38" s="108" t="s">
        <v>17</v>
      </c>
      <c r="I38" s="143">
        <v>1</v>
      </c>
      <c r="J38" s="108" t="s">
        <v>17</v>
      </c>
      <c r="K38" s="145"/>
    </row>
    <row r="39" spans="1:11" ht="20.100000000000001" customHeight="1">
      <c r="A39" s="140"/>
      <c r="B39" s="134"/>
      <c r="C39" s="135">
        <v>2019</v>
      </c>
      <c r="D39" s="108" t="s">
        <v>17</v>
      </c>
      <c r="E39" s="108" t="s">
        <v>17</v>
      </c>
      <c r="F39" s="108" t="s">
        <v>17</v>
      </c>
      <c r="G39" s="108" t="s">
        <v>17</v>
      </c>
      <c r="H39" s="147">
        <v>1</v>
      </c>
      <c r="I39" s="108" t="s">
        <v>17</v>
      </c>
      <c r="J39" s="108" t="s">
        <v>17</v>
      </c>
      <c r="K39" s="145"/>
    </row>
    <row r="40" spans="1:11" ht="20.100000000000001" customHeight="1">
      <c r="A40" s="140"/>
      <c r="B40" s="134"/>
      <c r="C40" s="135">
        <v>2020</v>
      </c>
      <c r="D40" s="108" t="s">
        <v>17</v>
      </c>
      <c r="E40" s="141">
        <v>1</v>
      </c>
      <c r="F40" s="141">
        <v>1</v>
      </c>
      <c r="G40" s="108" t="s">
        <v>17</v>
      </c>
      <c r="H40" s="108" t="s">
        <v>17</v>
      </c>
      <c r="I40" s="141">
        <v>1</v>
      </c>
      <c r="J40" s="141">
        <v>2</v>
      </c>
      <c r="K40" s="145"/>
    </row>
    <row r="41" spans="1:11" ht="8.1" customHeight="1">
      <c r="A41" s="140"/>
      <c r="B41" s="134"/>
      <c r="C41" s="128"/>
      <c r="D41" s="139"/>
      <c r="E41" s="141"/>
      <c r="F41" s="141"/>
      <c r="G41" s="141"/>
      <c r="H41" s="147"/>
      <c r="I41" s="141"/>
      <c r="J41" s="141"/>
      <c r="K41" s="145"/>
    </row>
    <row r="42" spans="1:11" ht="20.100000000000001" customHeight="1">
      <c r="A42" s="130" t="s">
        <v>22</v>
      </c>
      <c r="B42" s="134"/>
      <c r="C42" s="135">
        <v>2018</v>
      </c>
      <c r="D42" s="108" t="s">
        <v>17</v>
      </c>
      <c r="E42" s="108" t="s">
        <v>17</v>
      </c>
      <c r="F42" s="108" t="s">
        <v>17</v>
      </c>
      <c r="G42" s="108" t="s">
        <v>17</v>
      </c>
      <c r="H42" s="108" t="s">
        <v>17</v>
      </c>
      <c r="I42" s="108" t="s">
        <v>17</v>
      </c>
      <c r="J42" s="39">
        <v>1</v>
      </c>
      <c r="K42" s="145"/>
    </row>
    <row r="43" spans="1:11" ht="20.100000000000001" customHeight="1">
      <c r="A43" s="142"/>
      <c r="B43" s="134"/>
      <c r="C43" s="135">
        <v>2019</v>
      </c>
      <c r="D43" s="108" t="s">
        <v>17</v>
      </c>
      <c r="E43" s="139">
        <v>1</v>
      </c>
      <c r="F43" s="108" t="s">
        <v>17</v>
      </c>
      <c r="G43" s="108" t="s">
        <v>17</v>
      </c>
      <c r="H43" s="108" t="s">
        <v>17</v>
      </c>
      <c r="I43" s="108" t="s">
        <v>17</v>
      </c>
      <c r="J43" s="139">
        <v>2</v>
      </c>
      <c r="K43" s="145"/>
    </row>
    <row r="44" spans="1:11" ht="20.100000000000001" customHeight="1">
      <c r="A44" s="142"/>
      <c r="B44" s="134"/>
      <c r="C44" s="135">
        <v>2020</v>
      </c>
      <c r="D44" s="108" t="s">
        <v>17</v>
      </c>
      <c r="E44" s="108" t="s">
        <v>17</v>
      </c>
      <c r="F44" s="108" t="s">
        <v>17</v>
      </c>
      <c r="G44" s="108" t="s">
        <v>17</v>
      </c>
      <c r="H44" s="108" t="s">
        <v>17</v>
      </c>
      <c r="I44" s="108" t="s">
        <v>17</v>
      </c>
      <c r="J44" s="108" t="s">
        <v>17</v>
      </c>
      <c r="K44" s="145"/>
    </row>
    <row r="45" spans="1:11" ht="8.1" customHeight="1">
      <c r="A45" s="140"/>
      <c r="B45" s="134"/>
      <c r="C45" s="128"/>
      <c r="D45" s="139"/>
      <c r="E45" s="139"/>
      <c r="F45" s="139"/>
      <c r="G45" s="139"/>
      <c r="H45" s="139"/>
      <c r="I45" s="139"/>
      <c r="J45" s="139"/>
      <c r="K45" s="145"/>
    </row>
    <row r="46" spans="1:11" ht="20.100000000000001" customHeight="1">
      <c r="A46" s="130" t="s">
        <v>111</v>
      </c>
      <c r="B46" s="134"/>
      <c r="C46" s="135">
        <v>2018</v>
      </c>
      <c r="D46" s="108" t="s">
        <v>17</v>
      </c>
      <c r="E46" s="108" t="s">
        <v>17</v>
      </c>
      <c r="F46" s="108" t="s">
        <v>17</v>
      </c>
      <c r="G46" s="108" t="s">
        <v>17</v>
      </c>
      <c r="H46" s="108" t="s">
        <v>17</v>
      </c>
      <c r="I46" s="143">
        <v>1</v>
      </c>
      <c r="J46" s="108" t="s">
        <v>17</v>
      </c>
      <c r="K46" s="148"/>
    </row>
    <row r="47" spans="1:11" ht="20.100000000000001" customHeight="1">
      <c r="A47" s="140"/>
      <c r="B47" s="134"/>
      <c r="C47" s="135">
        <v>2019</v>
      </c>
      <c r="D47" s="108" t="s">
        <v>17</v>
      </c>
      <c r="E47" s="108" t="s">
        <v>17</v>
      </c>
      <c r="F47" s="108" t="s">
        <v>17</v>
      </c>
      <c r="G47" s="108" t="s">
        <v>17</v>
      </c>
      <c r="H47" s="108" t="s">
        <v>17</v>
      </c>
      <c r="I47" s="108" t="s">
        <v>17</v>
      </c>
      <c r="J47" s="108" t="s">
        <v>17</v>
      </c>
      <c r="K47" s="148"/>
    </row>
    <row r="48" spans="1:11" ht="20.100000000000001" customHeight="1">
      <c r="A48" s="140"/>
      <c r="B48" s="134"/>
      <c r="C48" s="135">
        <v>2020</v>
      </c>
      <c r="D48" s="108" t="s">
        <v>17</v>
      </c>
      <c r="E48" s="108" t="s">
        <v>17</v>
      </c>
      <c r="F48" s="108" t="s">
        <v>17</v>
      </c>
      <c r="G48" s="108" t="s">
        <v>17</v>
      </c>
      <c r="H48" s="108" t="s">
        <v>17</v>
      </c>
      <c r="I48" s="108" t="s">
        <v>17</v>
      </c>
      <c r="J48" s="108" t="s">
        <v>17</v>
      </c>
      <c r="K48" s="148"/>
    </row>
    <row r="49" spans="1:11" ht="8.1" customHeight="1">
      <c r="A49" s="140"/>
      <c r="B49" s="134"/>
      <c r="C49" s="128"/>
      <c r="D49" s="139"/>
      <c r="E49" s="141"/>
      <c r="F49" s="141"/>
      <c r="G49" s="141"/>
      <c r="H49" s="147"/>
      <c r="I49" s="141"/>
      <c r="J49" s="141"/>
      <c r="K49" s="148"/>
    </row>
    <row r="50" spans="1:11" ht="20.100000000000001" customHeight="1">
      <c r="A50" s="130" t="s">
        <v>25</v>
      </c>
      <c r="B50" s="134"/>
      <c r="C50" s="135">
        <v>2018</v>
      </c>
      <c r="D50" s="108" t="s">
        <v>17</v>
      </c>
      <c r="E50" s="108" t="s">
        <v>17</v>
      </c>
      <c r="F50" s="108" t="s">
        <v>17</v>
      </c>
      <c r="G50" s="108" t="s">
        <v>17</v>
      </c>
      <c r="H50" s="39">
        <v>1</v>
      </c>
      <c r="I50" s="108" t="s">
        <v>17</v>
      </c>
      <c r="J50" s="108" t="s">
        <v>17</v>
      </c>
      <c r="K50" s="145"/>
    </row>
    <row r="51" spans="1:11" ht="20.100000000000001" customHeight="1">
      <c r="A51" s="140"/>
      <c r="B51" s="134"/>
      <c r="C51" s="135">
        <v>2019</v>
      </c>
      <c r="D51" s="108" t="s">
        <v>17</v>
      </c>
      <c r="E51" s="108" t="s">
        <v>17</v>
      </c>
      <c r="F51" s="108" t="s">
        <v>17</v>
      </c>
      <c r="G51" s="108" t="s">
        <v>17</v>
      </c>
      <c r="H51" s="108" t="s">
        <v>17</v>
      </c>
      <c r="I51" s="108" t="s">
        <v>17</v>
      </c>
      <c r="J51" s="108" t="s">
        <v>17</v>
      </c>
      <c r="K51" s="145"/>
    </row>
    <row r="52" spans="1:11" ht="20.100000000000001" customHeight="1">
      <c r="A52" s="140"/>
      <c r="B52" s="134"/>
      <c r="C52" s="135">
        <v>2020</v>
      </c>
      <c r="D52" s="108" t="s">
        <v>17</v>
      </c>
      <c r="E52" s="108" t="s">
        <v>17</v>
      </c>
      <c r="F52" s="108" t="s">
        <v>17</v>
      </c>
      <c r="G52" s="108" t="s">
        <v>17</v>
      </c>
      <c r="H52" s="108" t="s">
        <v>17</v>
      </c>
      <c r="I52" s="108" t="s">
        <v>17</v>
      </c>
      <c r="J52" s="139">
        <v>1</v>
      </c>
      <c r="K52" s="145"/>
    </row>
    <row r="53" spans="1:11" ht="8.1" customHeight="1">
      <c r="A53" s="140"/>
      <c r="B53" s="134"/>
      <c r="C53" s="128"/>
      <c r="D53" s="139"/>
      <c r="E53" s="141"/>
      <c r="F53" s="141"/>
      <c r="G53" s="141"/>
      <c r="H53" s="147"/>
      <c r="I53" s="141"/>
      <c r="J53" s="141"/>
      <c r="K53" s="148"/>
    </row>
    <row r="54" spans="1:11" ht="20.100000000000001" customHeight="1">
      <c r="A54" s="130" t="s">
        <v>26</v>
      </c>
      <c r="B54" s="134"/>
      <c r="C54" s="135">
        <v>2018</v>
      </c>
      <c r="D54" s="108" t="s">
        <v>17</v>
      </c>
      <c r="E54" s="108" t="s">
        <v>17</v>
      </c>
      <c r="F54" s="108" t="s">
        <v>17</v>
      </c>
      <c r="G54" s="108" t="s">
        <v>17</v>
      </c>
      <c r="H54" s="108" t="s">
        <v>17</v>
      </c>
      <c r="I54" s="39">
        <v>1</v>
      </c>
      <c r="J54" s="39">
        <v>1</v>
      </c>
      <c r="K54" s="145"/>
    </row>
    <row r="55" spans="1:11" ht="20.100000000000001" customHeight="1">
      <c r="A55" s="140"/>
      <c r="B55" s="134"/>
      <c r="C55" s="135">
        <v>2019</v>
      </c>
      <c r="D55" s="108" t="s">
        <v>17</v>
      </c>
      <c r="E55" s="108" t="s">
        <v>17</v>
      </c>
      <c r="F55" s="108" t="s">
        <v>17</v>
      </c>
      <c r="G55" s="108" t="s">
        <v>17</v>
      </c>
      <c r="H55" s="108" t="s">
        <v>17</v>
      </c>
      <c r="I55" s="139">
        <v>1</v>
      </c>
      <c r="J55" s="139">
        <v>2</v>
      </c>
      <c r="K55" s="145"/>
    </row>
    <row r="56" spans="1:11" ht="20.100000000000001" customHeight="1">
      <c r="A56" s="144"/>
      <c r="B56" s="134"/>
      <c r="C56" s="135">
        <v>2020</v>
      </c>
      <c r="D56" s="108" t="s">
        <v>17</v>
      </c>
      <c r="E56" s="108" t="s">
        <v>17</v>
      </c>
      <c r="F56" s="108" t="s">
        <v>17</v>
      </c>
      <c r="G56" s="108" t="s">
        <v>17</v>
      </c>
      <c r="H56" s="108" t="s">
        <v>17</v>
      </c>
      <c r="I56" s="139">
        <v>2</v>
      </c>
      <c r="J56" s="108" t="s">
        <v>17</v>
      </c>
      <c r="K56" s="145"/>
    </row>
    <row r="57" spans="1:11" ht="8.1" customHeight="1">
      <c r="A57" s="140"/>
      <c r="B57" s="134"/>
      <c r="C57" s="128"/>
      <c r="D57" s="139"/>
      <c r="E57" s="139"/>
      <c r="F57" s="139"/>
      <c r="G57" s="139"/>
      <c r="H57" s="139"/>
      <c r="I57" s="139"/>
      <c r="J57" s="139"/>
      <c r="K57" s="145"/>
    </row>
    <row r="58" spans="1:11" ht="20.100000000000001" customHeight="1">
      <c r="A58" s="130" t="s">
        <v>27</v>
      </c>
      <c r="B58" s="134"/>
      <c r="C58" s="135">
        <v>2018</v>
      </c>
      <c r="D58" s="108" t="s">
        <v>17</v>
      </c>
      <c r="E58" s="108" t="s">
        <v>17</v>
      </c>
      <c r="F58" s="108" t="s">
        <v>17</v>
      </c>
      <c r="G58" s="108" t="s">
        <v>17</v>
      </c>
      <c r="H58" s="108" t="s">
        <v>17</v>
      </c>
      <c r="I58" s="108" t="s">
        <v>17</v>
      </c>
      <c r="J58" s="108" t="s">
        <v>17</v>
      </c>
      <c r="K58" s="148"/>
    </row>
    <row r="59" spans="1:11" ht="20.100000000000001" customHeight="1">
      <c r="A59" s="140"/>
      <c r="B59" s="134"/>
      <c r="C59" s="135">
        <v>2019</v>
      </c>
      <c r="D59" s="108" t="s">
        <v>17</v>
      </c>
      <c r="E59" s="108" t="s">
        <v>17</v>
      </c>
      <c r="F59" s="108" t="s">
        <v>17</v>
      </c>
      <c r="G59" s="108" t="s">
        <v>17</v>
      </c>
      <c r="H59" s="108" t="s">
        <v>17</v>
      </c>
      <c r="I59" s="108" t="s">
        <v>17</v>
      </c>
      <c r="J59" s="141">
        <v>2</v>
      </c>
      <c r="K59" s="148"/>
    </row>
    <row r="60" spans="1:11" ht="20.100000000000001" customHeight="1">
      <c r="A60" s="140"/>
      <c r="B60" s="134"/>
      <c r="C60" s="135">
        <v>2020</v>
      </c>
      <c r="D60" s="108" t="s">
        <v>17</v>
      </c>
      <c r="E60" s="108" t="s">
        <v>17</v>
      </c>
      <c r="F60" s="108" t="s">
        <v>17</v>
      </c>
      <c r="G60" s="108" t="s">
        <v>17</v>
      </c>
      <c r="H60" s="108" t="s">
        <v>17</v>
      </c>
      <c r="I60" s="141">
        <v>1</v>
      </c>
      <c r="J60" s="141">
        <v>1</v>
      </c>
      <c r="K60" s="148"/>
    </row>
    <row r="61" spans="1:11" ht="8.1" customHeight="1">
      <c r="A61" s="140"/>
      <c r="B61" s="134"/>
      <c r="C61" s="128"/>
      <c r="D61" s="139"/>
      <c r="E61" s="141"/>
      <c r="F61" s="141"/>
      <c r="G61" s="141"/>
      <c r="H61" s="147"/>
      <c r="I61" s="141"/>
      <c r="J61" s="141"/>
      <c r="K61" s="148"/>
    </row>
    <row r="62" spans="1:11" ht="20.100000000000001" customHeight="1">
      <c r="A62" s="130" t="s">
        <v>112</v>
      </c>
      <c r="B62" s="134"/>
      <c r="C62" s="135">
        <v>2018</v>
      </c>
      <c r="D62" s="108" t="s">
        <v>17</v>
      </c>
      <c r="E62" s="108" t="s">
        <v>17</v>
      </c>
      <c r="F62" s="108" t="s">
        <v>17</v>
      </c>
      <c r="G62" s="108" t="s">
        <v>17</v>
      </c>
      <c r="H62" s="108" t="s">
        <v>17</v>
      </c>
      <c r="I62" s="108" t="s">
        <v>17</v>
      </c>
      <c r="J62" s="39">
        <v>1</v>
      </c>
      <c r="K62" s="145"/>
    </row>
    <row r="63" spans="1:11" ht="20.100000000000001" customHeight="1">
      <c r="A63" s="140"/>
      <c r="B63" s="134"/>
      <c r="C63" s="135">
        <v>2019</v>
      </c>
      <c r="D63" s="108" t="s">
        <v>17</v>
      </c>
      <c r="E63" s="108" t="s">
        <v>17</v>
      </c>
      <c r="F63" s="108" t="s">
        <v>17</v>
      </c>
      <c r="G63" s="108" t="s">
        <v>17</v>
      </c>
      <c r="H63" s="108" t="s">
        <v>17</v>
      </c>
      <c r="I63" s="108" t="s">
        <v>17</v>
      </c>
      <c r="J63" s="139">
        <v>1</v>
      </c>
      <c r="K63" s="145"/>
    </row>
    <row r="64" spans="1:11" ht="20.100000000000001" customHeight="1">
      <c r="A64" s="140"/>
      <c r="B64" s="134"/>
      <c r="C64" s="135">
        <v>2020</v>
      </c>
      <c r="D64" s="108" t="s">
        <v>17</v>
      </c>
      <c r="E64" s="108" t="s">
        <v>17</v>
      </c>
      <c r="F64" s="108" t="s">
        <v>17</v>
      </c>
      <c r="G64" s="108" t="s">
        <v>17</v>
      </c>
      <c r="H64" s="108" t="s">
        <v>17</v>
      </c>
      <c r="I64" s="139">
        <v>1</v>
      </c>
      <c r="J64" s="139">
        <v>2</v>
      </c>
      <c r="K64" s="145"/>
    </row>
    <row r="65" spans="1:11" ht="8.1" customHeight="1">
      <c r="A65" s="140"/>
      <c r="B65" s="134"/>
      <c r="C65" s="128"/>
      <c r="D65" s="139"/>
      <c r="E65" s="141"/>
      <c r="F65" s="141"/>
      <c r="G65" s="141"/>
      <c r="H65" s="147"/>
      <c r="I65" s="141"/>
      <c r="J65" s="141"/>
      <c r="K65" s="148"/>
    </row>
    <row r="66" spans="1:11" ht="20.100000000000001" customHeight="1">
      <c r="A66" s="130" t="s">
        <v>28</v>
      </c>
      <c r="B66" s="134"/>
      <c r="C66" s="135">
        <v>2018</v>
      </c>
      <c r="D66" s="108" t="s">
        <v>17</v>
      </c>
      <c r="E66" s="108" t="s">
        <v>17</v>
      </c>
      <c r="F66" s="108" t="s">
        <v>17</v>
      </c>
      <c r="G66" s="108" t="s">
        <v>17</v>
      </c>
      <c r="H66" s="108" t="s">
        <v>17</v>
      </c>
      <c r="I66" s="108" t="s">
        <v>17</v>
      </c>
      <c r="J66" s="108" t="s">
        <v>17</v>
      </c>
      <c r="K66" s="145"/>
    </row>
    <row r="67" spans="1:11" ht="20.100000000000001" customHeight="1">
      <c r="A67" s="134"/>
      <c r="B67" s="134"/>
      <c r="C67" s="135">
        <v>2019</v>
      </c>
      <c r="D67" s="108" t="s">
        <v>17</v>
      </c>
      <c r="E67" s="108" t="s">
        <v>17</v>
      </c>
      <c r="F67" s="108" t="s">
        <v>17</v>
      </c>
      <c r="G67" s="108" t="s">
        <v>17</v>
      </c>
      <c r="H67" s="108" t="s">
        <v>17</v>
      </c>
      <c r="I67" s="108" t="s">
        <v>17</v>
      </c>
      <c r="J67" s="108" t="s">
        <v>17</v>
      </c>
      <c r="K67" s="145"/>
    </row>
    <row r="68" spans="1:11" ht="20.100000000000001" customHeight="1">
      <c r="A68" s="134"/>
      <c r="B68" s="134"/>
      <c r="C68" s="135">
        <v>2020</v>
      </c>
      <c r="D68" s="108" t="s">
        <v>17</v>
      </c>
      <c r="E68" s="108" t="s">
        <v>17</v>
      </c>
      <c r="F68" s="108" t="s">
        <v>17</v>
      </c>
      <c r="G68" s="108" t="s">
        <v>17</v>
      </c>
      <c r="H68" s="108" t="s">
        <v>17</v>
      </c>
      <c r="I68" s="108" t="s">
        <v>17</v>
      </c>
      <c r="J68" s="108" t="s">
        <v>17</v>
      </c>
      <c r="K68" s="145"/>
    </row>
    <row r="69" spans="1:11" ht="8.1" customHeight="1">
      <c r="A69" s="45"/>
      <c r="B69" s="45"/>
      <c r="C69" s="45"/>
      <c r="D69" s="45"/>
      <c r="E69" s="45"/>
      <c r="F69" s="45"/>
      <c r="G69" s="45"/>
      <c r="H69" s="45"/>
      <c r="I69" s="45"/>
      <c r="J69" s="45"/>
      <c r="K69" s="44"/>
    </row>
    <row r="70" spans="1:11" ht="20.100000000000001" customHeight="1">
      <c r="A70" s="149"/>
      <c r="B70" s="149"/>
      <c r="C70" s="150"/>
      <c r="D70" s="149"/>
      <c r="E70" s="149"/>
      <c r="F70" s="149"/>
      <c r="G70" s="149"/>
      <c r="H70" s="151"/>
      <c r="I70" s="151"/>
      <c r="J70" s="151"/>
      <c r="K70" s="46" t="s">
        <v>113</v>
      </c>
    </row>
    <row r="71" spans="1:11" ht="20.100000000000001" customHeight="1">
      <c r="A71" s="149"/>
      <c r="B71" s="149"/>
      <c r="C71" s="150"/>
      <c r="D71" s="149"/>
      <c r="E71" s="149"/>
      <c r="F71" s="149"/>
      <c r="G71" s="149"/>
      <c r="H71" s="152"/>
      <c r="I71" s="152"/>
      <c r="J71" s="152"/>
      <c r="K71" s="48" t="s">
        <v>114</v>
      </c>
    </row>
  </sheetData>
  <printOptions horizontalCentered="1"/>
  <pageMargins left="0.55000000000000004" right="0.55000000000000004" top="0.55000000000000004" bottom="0.55000000000000004" header="0.55000000000000004" footer="0.55000000000000004"/>
  <pageSetup paperSize="9" scale="62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K71"/>
  <sheetViews>
    <sheetView view="pageBreakPreview" topLeftCell="A3" zoomScaleNormal="100" zoomScaleSheetLayoutView="100" workbookViewId="0">
      <selection activeCell="A4" sqref="A4"/>
    </sheetView>
  </sheetViews>
  <sheetFormatPr defaultColWidth="9" defaultRowHeight="20.100000000000001" customHeight="1"/>
  <cols>
    <col min="1" max="3" width="12.7109375" style="1" customWidth="1"/>
    <col min="4" max="8" width="14.7109375" style="1" customWidth="1"/>
    <col min="9" max="10" width="15.7109375" style="1" customWidth="1"/>
    <col min="11" max="11" width="1.7109375" style="1" customWidth="1"/>
    <col min="12" max="16384" width="9" style="1"/>
  </cols>
  <sheetData>
    <row r="1" spans="1:11" ht="8.1" customHeight="1">
      <c r="A1" s="11"/>
      <c r="B1" s="11"/>
      <c r="C1" s="110"/>
      <c r="D1" s="11"/>
      <c r="E1" s="11"/>
      <c r="F1" s="11"/>
      <c r="G1" s="11"/>
      <c r="H1" s="11"/>
      <c r="I1" s="11"/>
      <c r="J1" s="11"/>
      <c r="K1" s="11"/>
    </row>
    <row r="2" spans="1:11" ht="8.1" customHeight="1">
      <c r="A2" s="11"/>
      <c r="B2" s="11"/>
      <c r="C2" s="110"/>
      <c r="D2" s="11"/>
      <c r="E2" s="11"/>
      <c r="F2" s="11"/>
      <c r="G2" s="11"/>
      <c r="H2" s="11"/>
      <c r="I2" s="11"/>
      <c r="J2" s="11"/>
      <c r="K2" s="11"/>
    </row>
    <row r="3" spans="1:11" ht="20.100000000000001" customHeight="1">
      <c r="A3" s="111" t="s">
        <v>401</v>
      </c>
      <c r="B3" s="111"/>
      <c r="C3" s="112"/>
      <c r="D3" s="11"/>
      <c r="E3" s="11"/>
      <c r="F3" s="11"/>
      <c r="G3" s="11"/>
      <c r="H3" s="11"/>
      <c r="I3" s="11"/>
      <c r="J3" s="11"/>
      <c r="K3" s="11"/>
    </row>
    <row r="4" spans="1:11" ht="20.100000000000001" customHeight="1">
      <c r="A4" s="113" t="s">
        <v>402</v>
      </c>
      <c r="B4" s="113"/>
      <c r="C4" s="114"/>
      <c r="D4" s="11"/>
      <c r="E4" s="11"/>
      <c r="F4" s="11"/>
      <c r="G4" s="11"/>
      <c r="H4" s="11"/>
      <c r="I4" s="11"/>
      <c r="J4" s="11"/>
      <c r="K4" s="11"/>
    </row>
    <row r="5" spans="1:11" ht="8.1" customHeight="1">
      <c r="A5" s="12"/>
      <c r="B5" s="12"/>
      <c r="C5" s="12"/>
      <c r="D5" s="12"/>
      <c r="E5" s="12"/>
      <c r="F5" s="12"/>
      <c r="G5" s="12"/>
      <c r="H5" s="12"/>
      <c r="I5" s="12"/>
      <c r="J5" s="12"/>
      <c r="K5" s="11"/>
    </row>
    <row r="6" spans="1:11" ht="8.1" customHeight="1">
      <c r="A6" s="13"/>
      <c r="B6" s="13"/>
      <c r="C6" s="13"/>
      <c r="D6" s="13"/>
      <c r="E6" s="13"/>
      <c r="F6" s="13"/>
      <c r="G6" s="13"/>
      <c r="H6" s="13"/>
      <c r="I6" s="13"/>
      <c r="J6" s="13"/>
      <c r="K6" s="11"/>
    </row>
    <row r="7" spans="1:11" ht="20.100000000000001" customHeight="1">
      <c r="A7" s="115" t="s">
        <v>79</v>
      </c>
      <c r="B7" s="116"/>
      <c r="C7" s="117" t="s">
        <v>4</v>
      </c>
      <c r="D7" s="118" t="s">
        <v>36</v>
      </c>
      <c r="E7" s="118" t="s">
        <v>165</v>
      </c>
      <c r="F7" s="118" t="s">
        <v>166</v>
      </c>
      <c r="G7" s="118" t="s">
        <v>167</v>
      </c>
      <c r="H7" s="118" t="s">
        <v>168</v>
      </c>
      <c r="I7" s="118" t="s">
        <v>169</v>
      </c>
      <c r="J7" s="118" t="s">
        <v>170</v>
      </c>
      <c r="K7" s="14"/>
    </row>
    <row r="8" spans="1:11" ht="20.100000000000001" customHeight="1">
      <c r="A8" s="119" t="s">
        <v>82</v>
      </c>
      <c r="B8" s="120"/>
      <c r="C8" s="121" t="s">
        <v>6</v>
      </c>
      <c r="D8" s="124" t="s">
        <v>39</v>
      </c>
      <c r="E8" s="124" t="s">
        <v>171</v>
      </c>
      <c r="F8" s="118" t="s">
        <v>172</v>
      </c>
      <c r="G8" s="118" t="s">
        <v>173</v>
      </c>
      <c r="H8" s="118" t="s">
        <v>174</v>
      </c>
      <c r="I8" s="118" t="s">
        <v>175</v>
      </c>
      <c r="J8" s="118" t="s">
        <v>176</v>
      </c>
      <c r="K8" s="18"/>
    </row>
    <row r="9" spans="1:11" ht="20.100000000000001" customHeight="1">
      <c r="A9" s="122"/>
      <c r="B9" s="122"/>
      <c r="C9" s="123"/>
      <c r="D9" s="122"/>
      <c r="E9" s="124"/>
      <c r="F9" s="124" t="s">
        <v>177</v>
      </c>
      <c r="G9" s="124" t="s">
        <v>178</v>
      </c>
      <c r="H9" s="124" t="s">
        <v>179</v>
      </c>
      <c r="I9" s="124" t="s">
        <v>180</v>
      </c>
      <c r="J9" s="124" t="s">
        <v>181</v>
      </c>
      <c r="K9" s="18"/>
    </row>
    <row r="10" spans="1:11" ht="20.100000000000001" customHeight="1">
      <c r="A10" s="122"/>
      <c r="B10" s="122"/>
      <c r="C10" s="123"/>
      <c r="D10" s="122"/>
      <c r="E10" s="124"/>
      <c r="F10" s="124" t="s">
        <v>182</v>
      </c>
      <c r="G10" s="124" t="s">
        <v>183</v>
      </c>
      <c r="H10" s="124" t="s">
        <v>184</v>
      </c>
      <c r="I10" s="124" t="s">
        <v>185</v>
      </c>
      <c r="J10" s="124" t="s">
        <v>186</v>
      </c>
      <c r="K10" s="18"/>
    </row>
    <row r="11" spans="1:11" ht="20.100000000000001" customHeight="1">
      <c r="A11" s="122"/>
      <c r="B11" s="122"/>
      <c r="C11" s="123"/>
      <c r="D11" s="122"/>
      <c r="E11" s="124"/>
      <c r="F11" s="125"/>
      <c r="G11" s="118"/>
      <c r="H11" s="124" t="s">
        <v>187</v>
      </c>
      <c r="I11" s="124" t="s">
        <v>188</v>
      </c>
      <c r="J11" s="124"/>
      <c r="K11" s="18"/>
    </row>
    <row r="12" spans="1:11" ht="8.1" customHeight="1">
      <c r="A12" s="22"/>
      <c r="B12" s="22"/>
      <c r="C12" s="22"/>
      <c r="D12" s="22"/>
      <c r="E12" s="22"/>
      <c r="F12" s="22"/>
      <c r="G12" s="22"/>
      <c r="H12" s="22"/>
      <c r="I12" s="22"/>
      <c r="J12" s="22"/>
      <c r="K12" s="18"/>
    </row>
    <row r="13" spans="1:11" ht="8.1" customHeight="1">
      <c r="A13" s="23"/>
      <c r="B13" s="23"/>
      <c r="C13" s="23"/>
      <c r="D13" s="23"/>
      <c r="E13" s="23"/>
      <c r="F13" s="23"/>
      <c r="G13" s="23"/>
      <c r="H13" s="23"/>
      <c r="I13" s="23"/>
      <c r="J13" s="23"/>
      <c r="K13" s="27"/>
    </row>
    <row r="14" spans="1:11" ht="20.100000000000001" customHeight="1">
      <c r="A14" s="126" t="s">
        <v>12</v>
      </c>
      <c r="B14" s="127"/>
      <c r="C14" s="128">
        <v>2018</v>
      </c>
      <c r="D14" s="132">
        <f>SUM(E14:J14)+SUM('59.2'!D14:J14)</f>
        <v>408</v>
      </c>
      <c r="E14" s="129">
        <f t="shared" ref="E14:J16" si="0">SUM(E18,E22,E26,E30,E34,E38,E42,E46,E50,E54,E58,E62,E66)</f>
        <v>10</v>
      </c>
      <c r="F14" s="129" t="s">
        <v>17</v>
      </c>
      <c r="G14" s="129" t="s">
        <v>17</v>
      </c>
      <c r="H14" s="129" t="s">
        <v>17</v>
      </c>
      <c r="I14" s="129" t="s">
        <v>17</v>
      </c>
      <c r="J14" s="129">
        <f t="shared" si="0"/>
        <v>3</v>
      </c>
      <c r="K14" s="14"/>
    </row>
    <row r="15" spans="1:11" ht="20.100000000000001" customHeight="1">
      <c r="A15" s="130"/>
      <c r="B15" s="127"/>
      <c r="C15" s="128">
        <v>2019</v>
      </c>
      <c r="D15" s="132">
        <f>SUM(E15:J15)+SUM('59.2'!D15:J15)</f>
        <v>392</v>
      </c>
      <c r="E15" s="129">
        <f t="shared" si="0"/>
        <v>7</v>
      </c>
      <c r="F15" s="129">
        <f t="shared" si="0"/>
        <v>2</v>
      </c>
      <c r="G15" s="129" t="s">
        <v>17</v>
      </c>
      <c r="H15" s="129" t="s">
        <v>17</v>
      </c>
      <c r="I15" s="129">
        <f t="shared" si="0"/>
        <v>5</v>
      </c>
      <c r="J15" s="129">
        <f t="shared" si="0"/>
        <v>6</v>
      </c>
      <c r="K15" s="18"/>
    </row>
    <row r="16" spans="1:11" ht="20.100000000000001" customHeight="1">
      <c r="A16" s="130"/>
      <c r="B16" s="127"/>
      <c r="C16" s="128">
        <v>2020</v>
      </c>
      <c r="D16" s="132">
        <f>SUM(E16:J16)+SUM('59.2'!D16:J16)</f>
        <v>337</v>
      </c>
      <c r="E16" s="129">
        <f t="shared" si="0"/>
        <v>5</v>
      </c>
      <c r="F16" s="129">
        <f t="shared" si="0"/>
        <v>1</v>
      </c>
      <c r="G16" s="129">
        <f t="shared" si="0"/>
        <v>2</v>
      </c>
      <c r="H16" s="129" t="s">
        <v>17</v>
      </c>
      <c r="I16" s="129">
        <f t="shared" si="0"/>
        <v>5</v>
      </c>
      <c r="J16" s="129">
        <f t="shared" si="0"/>
        <v>7</v>
      </c>
      <c r="K16" s="35"/>
    </row>
    <row r="17" spans="1:11" ht="8.1" customHeight="1">
      <c r="A17" s="131"/>
      <c r="B17" s="127"/>
      <c r="C17" s="128"/>
      <c r="D17" s="132"/>
      <c r="E17" s="133"/>
      <c r="F17" s="133"/>
      <c r="G17" s="133"/>
      <c r="H17" s="133"/>
      <c r="I17" s="133"/>
      <c r="J17" s="133"/>
      <c r="K17" s="35"/>
    </row>
    <row r="18" spans="1:11" ht="20.100000000000001" customHeight="1">
      <c r="A18" s="130" t="s">
        <v>225</v>
      </c>
      <c r="B18" s="134"/>
      <c r="C18" s="135">
        <v>2018</v>
      </c>
      <c r="D18" s="139">
        <f>SUM(E18:J18)+SUM('59.2'!D18:J18)</f>
        <v>21</v>
      </c>
      <c r="E18" s="39">
        <v>3</v>
      </c>
      <c r="F18" s="108" t="s">
        <v>17</v>
      </c>
      <c r="G18" s="108" t="s">
        <v>17</v>
      </c>
      <c r="H18" s="108" t="s">
        <v>17</v>
      </c>
      <c r="I18" s="108" t="s">
        <v>17</v>
      </c>
      <c r="J18" s="108" t="s">
        <v>17</v>
      </c>
      <c r="K18" s="35"/>
    </row>
    <row r="19" spans="1:11" ht="20.100000000000001" customHeight="1">
      <c r="A19" s="130"/>
      <c r="B19" s="134"/>
      <c r="C19" s="135">
        <v>2019</v>
      </c>
      <c r="D19" s="139">
        <f>SUM(E19:J19)+SUM('59.2'!D19:J19)</f>
        <v>29</v>
      </c>
      <c r="E19" s="137">
        <v>5</v>
      </c>
      <c r="F19" s="137" t="s">
        <v>17</v>
      </c>
      <c r="G19" s="136" t="s">
        <v>17</v>
      </c>
      <c r="H19" s="136" t="s">
        <v>17</v>
      </c>
      <c r="I19" s="137" t="s">
        <v>17</v>
      </c>
      <c r="J19" s="137" t="s">
        <v>17</v>
      </c>
      <c r="K19" s="35"/>
    </row>
    <row r="20" spans="1:11" ht="20.100000000000001" customHeight="1">
      <c r="A20" s="138"/>
      <c r="B20" s="134"/>
      <c r="C20" s="135">
        <v>2020</v>
      </c>
      <c r="D20" s="139">
        <f>SUM(E20:J20)+SUM('59.2'!D20:J20)</f>
        <v>16</v>
      </c>
      <c r="E20" s="139">
        <v>1</v>
      </c>
      <c r="F20" s="139" t="s">
        <v>17</v>
      </c>
      <c r="G20" s="136" t="s">
        <v>17</v>
      </c>
      <c r="H20" s="136" t="s">
        <v>17</v>
      </c>
      <c r="I20" s="136" t="s">
        <v>17</v>
      </c>
      <c r="J20" s="139">
        <v>1</v>
      </c>
      <c r="K20" s="35"/>
    </row>
    <row r="21" spans="1:11" ht="8.1" customHeight="1">
      <c r="A21" s="140"/>
      <c r="B21" s="134"/>
      <c r="C21" s="128"/>
      <c r="D21" s="132"/>
      <c r="E21" s="139"/>
      <c r="F21" s="139"/>
      <c r="G21" s="139"/>
      <c r="H21" s="139"/>
      <c r="I21" s="139"/>
      <c r="J21" s="139"/>
      <c r="K21" s="145"/>
    </row>
    <row r="22" spans="1:11" ht="20.100000000000001" customHeight="1">
      <c r="A22" s="130" t="s">
        <v>226</v>
      </c>
      <c r="B22" s="134"/>
      <c r="C22" s="135">
        <v>2018</v>
      </c>
      <c r="D22" s="139">
        <f>SUM(E22:J22)+SUM('59.2'!D22:J22)</f>
        <v>48</v>
      </c>
      <c r="E22" s="108" t="s">
        <v>17</v>
      </c>
      <c r="F22" s="108" t="s">
        <v>17</v>
      </c>
      <c r="G22" s="108" t="s">
        <v>17</v>
      </c>
      <c r="H22" s="108" t="s">
        <v>17</v>
      </c>
      <c r="I22" s="108" t="s">
        <v>17</v>
      </c>
      <c r="J22" s="108">
        <v>1</v>
      </c>
      <c r="K22" s="145"/>
    </row>
    <row r="23" spans="1:11" ht="20.100000000000001" customHeight="1">
      <c r="A23" s="130"/>
      <c r="B23" s="134"/>
      <c r="C23" s="135">
        <v>2019</v>
      </c>
      <c r="D23" s="139">
        <f>SUM(E23:J23)+SUM('59.2'!D23:J23)</f>
        <v>43</v>
      </c>
      <c r="E23" s="136" t="s">
        <v>17</v>
      </c>
      <c r="F23" s="136" t="s">
        <v>17</v>
      </c>
      <c r="G23" s="136" t="s">
        <v>17</v>
      </c>
      <c r="H23" s="136" t="s">
        <v>17</v>
      </c>
      <c r="I23" s="136" t="s">
        <v>17</v>
      </c>
      <c r="J23" s="136" t="s">
        <v>17</v>
      </c>
      <c r="K23" s="145"/>
    </row>
    <row r="24" spans="1:11" ht="20.100000000000001" customHeight="1">
      <c r="A24" s="130"/>
      <c r="B24" s="134"/>
      <c r="C24" s="135">
        <v>2020</v>
      </c>
      <c r="D24" s="139">
        <f>SUM(E24:J24)+SUM('59.2'!D24:J24)</f>
        <v>34</v>
      </c>
      <c r="E24" s="136" t="s">
        <v>17</v>
      </c>
      <c r="F24" s="136" t="s">
        <v>17</v>
      </c>
      <c r="G24" s="136" t="s">
        <v>17</v>
      </c>
      <c r="H24" s="136" t="s">
        <v>17</v>
      </c>
      <c r="I24" s="136" t="s">
        <v>17</v>
      </c>
      <c r="J24" s="136" t="s">
        <v>17</v>
      </c>
      <c r="K24" s="145"/>
    </row>
    <row r="25" spans="1:11" ht="8.1" customHeight="1">
      <c r="A25" s="140"/>
      <c r="B25" s="134"/>
      <c r="C25" s="128"/>
      <c r="D25" s="132"/>
      <c r="E25" s="141"/>
      <c r="F25" s="141"/>
      <c r="G25" s="141"/>
      <c r="H25" s="141"/>
      <c r="I25" s="141"/>
      <c r="J25" s="141"/>
      <c r="K25" s="145"/>
    </row>
    <row r="26" spans="1:11" ht="20.100000000000001" customHeight="1">
      <c r="A26" s="130" t="s">
        <v>109</v>
      </c>
      <c r="B26" s="134"/>
      <c r="C26" s="135">
        <v>2018</v>
      </c>
      <c r="D26" s="139">
        <f>SUM(E26:J26)+SUM('59.2'!D26:J26)</f>
        <v>139</v>
      </c>
      <c r="E26" s="39">
        <v>4</v>
      </c>
      <c r="F26" s="108" t="s">
        <v>17</v>
      </c>
      <c r="G26" s="108" t="s">
        <v>17</v>
      </c>
      <c r="H26" s="108" t="s">
        <v>17</v>
      </c>
      <c r="I26" s="108" t="s">
        <v>17</v>
      </c>
      <c r="J26" s="108" t="s">
        <v>17</v>
      </c>
      <c r="K26" s="145"/>
    </row>
    <row r="27" spans="1:11" ht="20.100000000000001" customHeight="1">
      <c r="A27" s="130"/>
      <c r="B27" s="134"/>
      <c r="C27" s="135">
        <v>2019</v>
      </c>
      <c r="D27" s="139">
        <f>SUM(E27:J27)+SUM('59.2'!D27:J27)</f>
        <v>132</v>
      </c>
      <c r="E27" s="137" t="s">
        <v>17</v>
      </c>
      <c r="F27" s="136">
        <v>1</v>
      </c>
      <c r="G27" s="136" t="s">
        <v>17</v>
      </c>
      <c r="H27" s="136" t="s">
        <v>17</v>
      </c>
      <c r="I27" s="136">
        <v>2</v>
      </c>
      <c r="J27" s="136">
        <v>3</v>
      </c>
      <c r="K27" s="145"/>
    </row>
    <row r="28" spans="1:11" ht="20.100000000000001" customHeight="1">
      <c r="A28" s="130"/>
      <c r="B28" s="134"/>
      <c r="C28" s="135">
        <v>2020</v>
      </c>
      <c r="D28" s="139">
        <f>SUM(E28:J28)+SUM('59.2'!D28:J28)</f>
        <v>134</v>
      </c>
      <c r="E28" s="139" t="s">
        <v>17</v>
      </c>
      <c r="F28" s="136">
        <v>1</v>
      </c>
      <c r="G28" s="136" t="s">
        <v>17</v>
      </c>
      <c r="H28" s="136" t="s">
        <v>17</v>
      </c>
      <c r="I28" s="136">
        <v>3</v>
      </c>
      <c r="J28" s="136">
        <v>2</v>
      </c>
      <c r="K28" s="145"/>
    </row>
    <row r="29" spans="1:11" ht="8.1" customHeight="1">
      <c r="A29" s="140"/>
      <c r="B29" s="134"/>
      <c r="C29" s="128"/>
      <c r="D29" s="132"/>
      <c r="E29" s="139"/>
      <c r="F29" s="139"/>
      <c r="G29" s="139"/>
      <c r="H29" s="139"/>
      <c r="I29" s="139"/>
      <c r="J29" s="139"/>
      <c r="K29" s="145"/>
    </row>
    <row r="30" spans="1:11" ht="20.100000000000001" customHeight="1">
      <c r="A30" s="130" t="s">
        <v>18</v>
      </c>
      <c r="B30" s="134"/>
      <c r="C30" s="135">
        <v>2018</v>
      </c>
      <c r="D30" s="139">
        <f>SUM(E30:J30)+SUM('59.2'!D30:J30)</f>
        <v>14</v>
      </c>
      <c r="E30" s="108" t="s">
        <v>17</v>
      </c>
      <c r="F30" s="108" t="s">
        <v>17</v>
      </c>
      <c r="G30" s="108" t="s">
        <v>17</v>
      </c>
      <c r="H30" s="108" t="s">
        <v>17</v>
      </c>
      <c r="I30" s="108" t="s">
        <v>17</v>
      </c>
      <c r="J30" s="108" t="s">
        <v>17</v>
      </c>
      <c r="K30" s="145"/>
    </row>
    <row r="31" spans="1:11" ht="20.100000000000001" customHeight="1">
      <c r="A31" s="140"/>
      <c r="B31" s="134"/>
      <c r="C31" s="135">
        <v>2019</v>
      </c>
      <c r="D31" s="139">
        <f>SUM(E31:J31)+SUM('59.2'!D31:J31)</f>
        <v>26</v>
      </c>
      <c r="E31" s="136" t="s">
        <v>17</v>
      </c>
      <c r="F31" s="136" t="s">
        <v>17</v>
      </c>
      <c r="G31" s="136" t="s">
        <v>17</v>
      </c>
      <c r="H31" s="136" t="s">
        <v>17</v>
      </c>
      <c r="I31" s="136">
        <v>2</v>
      </c>
      <c r="J31" s="136">
        <v>1</v>
      </c>
      <c r="K31" s="145"/>
    </row>
    <row r="32" spans="1:11" ht="20.100000000000001" customHeight="1">
      <c r="A32" s="140"/>
      <c r="B32" s="134"/>
      <c r="C32" s="135">
        <v>2020</v>
      </c>
      <c r="D32" s="139">
        <f>SUM(E32:J32)+SUM('59.2'!D32:J32)</f>
        <v>17</v>
      </c>
      <c r="E32" s="141">
        <v>2</v>
      </c>
      <c r="F32" s="141" t="s">
        <v>17</v>
      </c>
      <c r="G32" s="136" t="s">
        <v>17</v>
      </c>
      <c r="H32" s="136" t="s">
        <v>17</v>
      </c>
      <c r="I32" s="136">
        <v>1</v>
      </c>
      <c r="J32" s="141">
        <v>1</v>
      </c>
      <c r="K32" s="145"/>
    </row>
    <row r="33" spans="1:11" ht="8.1" customHeight="1">
      <c r="A33" s="140"/>
      <c r="B33" s="134"/>
      <c r="C33" s="128"/>
      <c r="D33" s="132"/>
      <c r="E33" s="141"/>
      <c r="F33" s="141"/>
      <c r="G33" s="141"/>
      <c r="H33" s="141"/>
      <c r="I33" s="141"/>
      <c r="J33" s="141"/>
      <c r="K33" s="145"/>
    </row>
    <row r="34" spans="1:11" ht="20.100000000000001" customHeight="1">
      <c r="A34" s="130" t="s">
        <v>19</v>
      </c>
      <c r="B34" s="134"/>
      <c r="C34" s="135">
        <v>2018</v>
      </c>
      <c r="D34" s="139">
        <f>SUM(E34:J34)+SUM('59.2'!D34:J34)</f>
        <v>28</v>
      </c>
      <c r="E34" s="39">
        <v>1</v>
      </c>
      <c r="F34" s="108" t="s">
        <v>17</v>
      </c>
      <c r="G34" s="108" t="s">
        <v>17</v>
      </c>
      <c r="H34" s="108" t="s">
        <v>17</v>
      </c>
      <c r="I34" s="108" t="s">
        <v>17</v>
      </c>
      <c r="J34" s="108" t="s">
        <v>17</v>
      </c>
      <c r="K34" s="145"/>
    </row>
    <row r="35" spans="1:11" ht="20.100000000000001" customHeight="1">
      <c r="A35" s="140"/>
      <c r="B35" s="134"/>
      <c r="C35" s="135">
        <v>2019</v>
      </c>
      <c r="D35" s="139">
        <f>SUM(E35:J35)+SUM('59.2'!D35:J35)</f>
        <v>26</v>
      </c>
      <c r="E35" s="137" t="s">
        <v>17</v>
      </c>
      <c r="F35" s="136" t="s">
        <v>17</v>
      </c>
      <c r="G35" s="136" t="s">
        <v>17</v>
      </c>
      <c r="H35" s="136" t="s">
        <v>17</v>
      </c>
      <c r="I35" s="136" t="s">
        <v>17</v>
      </c>
      <c r="J35" s="137" t="s">
        <v>17</v>
      </c>
      <c r="K35" s="145"/>
    </row>
    <row r="36" spans="1:11" ht="20.100000000000001" customHeight="1">
      <c r="A36" s="140"/>
      <c r="B36" s="134"/>
      <c r="C36" s="135">
        <v>2020</v>
      </c>
      <c r="D36" s="139">
        <f>SUM(E36:J36)+SUM('59.2'!D36:J36)</f>
        <v>15</v>
      </c>
      <c r="E36" s="139" t="s">
        <v>17</v>
      </c>
      <c r="F36" s="136" t="s">
        <v>17</v>
      </c>
      <c r="G36" s="136" t="s">
        <v>17</v>
      </c>
      <c r="H36" s="136" t="s">
        <v>17</v>
      </c>
      <c r="I36" s="136" t="s">
        <v>17</v>
      </c>
      <c r="J36" s="136" t="s">
        <v>17</v>
      </c>
      <c r="K36" s="145"/>
    </row>
    <row r="37" spans="1:11" ht="8.1" customHeight="1">
      <c r="A37" s="140"/>
      <c r="B37" s="134"/>
      <c r="C37" s="128"/>
      <c r="D37" s="132"/>
      <c r="E37" s="139"/>
      <c r="F37" s="139"/>
      <c r="G37" s="139"/>
      <c r="H37" s="139"/>
      <c r="I37" s="139"/>
      <c r="J37" s="139"/>
      <c r="K37" s="145"/>
    </row>
    <row r="38" spans="1:11" ht="20.100000000000001" customHeight="1">
      <c r="A38" s="130" t="s">
        <v>227</v>
      </c>
      <c r="B38" s="134"/>
      <c r="C38" s="135">
        <v>2018</v>
      </c>
      <c r="D38" s="139">
        <f>SUM(E38:J38)+SUM('59.2'!D38:J38)</f>
        <v>41</v>
      </c>
      <c r="E38" s="108" t="s">
        <v>17</v>
      </c>
      <c r="F38" s="108" t="s">
        <v>17</v>
      </c>
      <c r="G38" s="108" t="s">
        <v>17</v>
      </c>
      <c r="H38" s="108" t="s">
        <v>17</v>
      </c>
      <c r="I38" s="108" t="s">
        <v>17</v>
      </c>
      <c r="J38" s="143">
        <v>1</v>
      </c>
      <c r="K38" s="145"/>
    </row>
    <row r="39" spans="1:11" ht="20.100000000000001" customHeight="1">
      <c r="A39" s="140"/>
      <c r="B39" s="134"/>
      <c r="C39" s="135">
        <v>2019</v>
      </c>
      <c r="D39" s="139">
        <f>SUM(E39:J39)+SUM('59.2'!D39:J39)</f>
        <v>35</v>
      </c>
      <c r="E39" s="136">
        <v>1</v>
      </c>
      <c r="F39" s="136" t="s">
        <v>17</v>
      </c>
      <c r="G39" s="136" t="s">
        <v>17</v>
      </c>
      <c r="H39" s="136" t="s">
        <v>17</v>
      </c>
      <c r="I39" s="136" t="s">
        <v>17</v>
      </c>
      <c r="J39" s="136" t="s">
        <v>17</v>
      </c>
      <c r="K39" s="145"/>
    </row>
    <row r="40" spans="1:11" ht="20.100000000000001" customHeight="1">
      <c r="A40" s="140"/>
      <c r="B40" s="134"/>
      <c r="C40" s="135">
        <v>2020</v>
      </c>
      <c r="D40" s="139">
        <f>SUM(E40:J40)+SUM('59.2'!D40:J40)</f>
        <v>34</v>
      </c>
      <c r="E40" s="141" t="s">
        <v>17</v>
      </c>
      <c r="F40" s="136" t="s">
        <v>17</v>
      </c>
      <c r="G40" s="136" t="s">
        <v>17</v>
      </c>
      <c r="H40" s="136" t="s">
        <v>17</v>
      </c>
      <c r="I40" s="136" t="s">
        <v>17</v>
      </c>
      <c r="J40" s="141" t="s">
        <v>17</v>
      </c>
      <c r="K40" s="145"/>
    </row>
    <row r="41" spans="1:11" ht="8.1" customHeight="1">
      <c r="A41" s="140"/>
      <c r="B41" s="134"/>
      <c r="C41" s="128"/>
      <c r="D41" s="132"/>
      <c r="E41" s="141"/>
      <c r="F41" s="141"/>
      <c r="G41" s="141"/>
      <c r="H41" s="147"/>
      <c r="I41" s="141"/>
      <c r="J41" s="141"/>
      <c r="K41" s="145"/>
    </row>
    <row r="42" spans="1:11" ht="20.100000000000001" customHeight="1">
      <c r="A42" s="130" t="s">
        <v>22</v>
      </c>
      <c r="B42" s="134"/>
      <c r="C42" s="135">
        <v>2018</v>
      </c>
      <c r="D42" s="139">
        <f>SUM(E42:J42)+SUM('59.2'!D42:J42)</f>
        <v>26</v>
      </c>
      <c r="E42" s="108" t="s">
        <v>17</v>
      </c>
      <c r="F42" s="108" t="s">
        <v>17</v>
      </c>
      <c r="G42" s="108" t="s">
        <v>17</v>
      </c>
      <c r="H42" s="108" t="s">
        <v>17</v>
      </c>
      <c r="I42" s="108" t="s">
        <v>17</v>
      </c>
      <c r="J42" s="108" t="s">
        <v>17</v>
      </c>
      <c r="K42" s="145"/>
    </row>
    <row r="43" spans="1:11" ht="20.100000000000001" customHeight="1">
      <c r="A43" s="142"/>
      <c r="B43" s="134"/>
      <c r="C43" s="135">
        <v>2019</v>
      </c>
      <c r="D43" s="139">
        <f>SUM(E43:J43)+SUM('59.2'!D43:J43)</f>
        <v>25</v>
      </c>
      <c r="E43" s="136" t="s">
        <v>17</v>
      </c>
      <c r="F43" s="136" t="s">
        <v>17</v>
      </c>
      <c r="G43" s="136" t="s">
        <v>17</v>
      </c>
      <c r="H43" s="136" t="s">
        <v>17</v>
      </c>
      <c r="I43" s="136" t="s">
        <v>17</v>
      </c>
      <c r="J43" s="136" t="s">
        <v>17</v>
      </c>
      <c r="K43" s="145"/>
    </row>
    <row r="44" spans="1:11" ht="20.100000000000001" customHeight="1">
      <c r="A44" s="142"/>
      <c r="B44" s="134"/>
      <c r="C44" s="135">
        <v>2020</v>
      </c>
      <c r="D44" s="139">
        <f>SUM(E44:J44)+SUM('59.2'!D44:J44)</f>
        <v>15</v>
      </c>
      <c r="E44" s="136" t="s">
        <v>17</v>
      </c>
      <c r="F44" s="136" t="s">
        <v>17</v>
      </c>
      <c r="G44" s="136" t="s">
        <v>17</v>
      </c>
      <c r="H44" s="136" t="s">
        <v>17</v>
      </c>
      <c r="I44" s="136" t="s">
        <v>17</v>
      </c>
      <c r="J44" s="136" t="s">
        <v>17</v>
      </c>
      <c r="K44" s="145"/>
    </row>
    <row r="45" spans="1:11" ht="8.1" customHeight="1">
      <c r="A45" s="140"/>
      <c r="B45" s="134"/>
      <c r="C45" s="128"/>
      <c r="D45" s="132"/>
      <c r="E45" s="139"/>
      <c r="F45" s="139"/>
      <c r="G45" s="139"/>
      <c r="H45" s="139"/>
      <c r="I45" s="139"/>
      <c r="J45" s="139"/>
      <c r="K45" s="145"/>
    </row>
    <row r="46" spans="1:11" ht="20.100000000000001" customHeight="1">
      <c r="A46" s="130" t="s">
        <v>111</v>
      </c>
      <c r="B46" s="134"/>
      <c r="C46" s="135">
        <v>2018</v>
      </c>
      <c r="D46" s="139">
        <f>SUM(E46:J46)+SUM('59.2'!D46:J46)</f>
        <v>15</v>
      </c>
      <c r="E46" s="143">
        <v>2</v>
      </c>
      <c r="F46" s="108" t="s">
        <v>17</v>
      </c>
      <c r="G46" s="108" t="s">
        <v>17</v>
      </c>
      <c r="H46" s="108" t="s">
        <v>17</v>
      </c>
      <c r="I46" s="108" t="s">
        <v>17</v>
      </c>
      <c r="J46" s="143">
        <v>1</v>
      </c>
      <c r="K46" s="148">
        <v>1</v>
      </c>
    </row>
    <row r="47" spans="1:11" ht="20.100000000000001" customHeight="1">
      <c r="A47" s="140"/>
      <c r="B47" s="134"/>
      <c r="C47" s="135">
        <v>2019</v>
      </c>
      <c r="D47" s="139">
        <f>SUM(E47:J47)+SUM('59.2'!D47:J47)</f>
        <v>11</v>
      </c>
      <c r="E47" s="136" t="s">
        <v>17</v>
      </c>
      <c r="F47" s="136">
        <v>1</v>
      </c>
      <c r="G47" s="136" t="s">
        <v>17</v>
      </c>
      <c r="H47" s="136" t="s">
        <v>17</v>
      </c>
      <c r="I47" s="136" t="s">
        <v>17</v>
      </c>
      <c r="J47" s="136">
        <v>1</v>
      </c>
      <c r="K47" s="148">
        <v>1</v>
      </c>
    </row>
    <row r="48" spans="1:11" ht="20.100000000000001" customHeight="1">
      <c r="A48" s="140"/>
      <c r="B48" s="134"/>
      <c r="C48" s="135">
        <v>2020</v>
      </c>
      <c r="D48" s="139">
        <f>SUM(E48:J48)+SUM('59.2'!D48:J48)</f>
        <v>9</v>
      </c>
      <c r="E48" s="136" t="s">
        <v>17</v>
      </c>
      <c r="F48" s="136" t="s">
        <v>17</v>
      </c>
      <c r="G48" s="136">
        <v>1</v>
      </c>
      <c r="H48" s="136" t="s">
        <v>17</v>
      </c>
      <c r="I48" s="136" t="s">
        <v>17</v>
      </c>
      <c r="J48" s="136">
        <v>1</v>
      </c>
      <c r="K48" s="148"/>
    </row>
    <row r="49" spans="1:11" ht="8.1" customHeight="1">
      <c r="A49" s="140"/>
      <c r="B49" s="134"/>
      <c r="C49" s="128"/>
      <c r="D49" s="132"/>
      <c r="E49" s="141"/>
      <c r="F49" s="141"/>
      <c r="G49" s="141"/>
      <c r="H49" s="147"/>
      <c r="I49" s="141"/>
      <c r="J49" s="141"/>
      <c r="K49" s="148"/>
    </row>
    <row r="50" spans="1:11" ht="20.100000000000001" customHeight="1">
      <c r="A50" s="130" t="s">
        <v>25</v>
      </c>
      <c r="B50" s="134"/>
      <c r="C50" s="135">
        <v>2018</v>
      </c>
      <c r="D50" s="139">
        <f>SUM(E50:J50)+SUM('59.2'!D50:J50)</f>
        <v>19</v>
      </c>
      <c r="E50" s="108" t="s">
        <v>17</v>
      </c>
      <c r="F50" s="108" t="s">
        <v>17</v>
      </c>
      <c r="G50" s="108" t="s">
        <v>17</v>
      </c>
      <c r="H50" s="108" t="s">
        <v>17</v>
      </c>
      <c r="I50" s="108" t="s">
        <v>17</v>
      </c>
      <c r="J50" s="108" t="s">
        <v>17</v>
      </c>
      <c r="K50" s="145">
        <v>0</v>
      </c>
    </row>
    <row r="51" spans="1:11" ht="20.100000000000001" customHeight="1">
      <c r="A51" s="140"/>
      <c r="B51" s="134"/>
      <c r="C51" s="135">
        <v>2019</v>
      </c>
      <c r="D51" s="139">
        <f>SUM(E51:J51)+SUM('59.2'!D51:J51)</f>
        <v>20</v>
      </c>
      <c r="E51" s="136">
        <v>1</v>
      </c>
      <c r="F51" s="136" t="s">
        <v>17</v>
      </c>
      <c r="G51" s="136" t="s">
        <v>17</v>
      </c>
      <c r="H51" s="136" t="s">
        <v>17</v>
      </c>
      <c r="I51" s="136" t="s">
        <v>17</v>
      </c>
      <c r="J51" s="136">
        <v>1</v>
      </c>
      <c r="K51" s="145">
        <v>1</v>
      </c>
    </row>
    <row r="52" spans="1:11" ht="20.100000000000001" customHeight="1">
      <c r="A52" s="140"/>
      <c r="B52" s="134"/>
      <c r="C52" s="135">
        <v>2020</v>
      </c>
      <c r="D52" s="139">
        <f>SUM(E52:J52)+SUM('59.2'!D52:J52)</f>
        <v>23</v>
      </c>
      <c r="E52" s="136">
        <v>1</v>
      </c>
      <c r="F52" s="136" t="s">
        <v>17</v>
      </c>
      <c r="G52" s="136">
        <v>1</v>
      </c>
      <c r="H52" s="136" t="s">
        <v>17</v>
      </c>
      <c r="I52" s="139" t="s">
        <v>17</v>
      </c>
      <c r="J52" s="136" t="s">
        <v>17</v>
      </c>
      <c r="K52" s="145"/>
    </row>
    <row r="53" spans="1:11" ht="8.1" customHeight="1">
      <c r="A53" s="140"/>
      <c r="B53" s="134"/>
      <c r="C53" s="128"/>
      <c r="D53" s="132"/>
      <c r="E53" s="141"/>
      <c r="F53" s="141"/>
      <c r="G53" s="141"/>
      <c r="H53" s="147"/>
      <c r="I53" s="141"/>
      <c r="J53" s="141"/>
      <c r="K53" s="148"/>
    </row>
    <row r="54" spans="1:11" ht="20.100000000000001" customHeight="1">
      <c r="A54" s="130" t="s">
        <v>26</v>
      </c>
      <c r="B54" s="134"/>
      <c r="C54" s="135">
        <v>2018</v>
      </c>
      <c r="D54" s="139">
        <f>SUM(E54:J54)+SUM('59.2'!D54:J54)</f>
        <v>21</v>
      </c>
      <c r="E54" s="108" t="s">
        <v>17</v>
      </c>
      <c r="F54" s="108" t="s">
        <v>17</v>
      </c>
      <c r="G54" s="108" t="s">
        <v>17</v>
      </c>
      <c r="H54" s="108" t="s">
        <v>17</v>
      </c>
      <c r="I54" s="108" t="s">
        <v>17</v>
      </c>
      <c r="J54" s="108" t="s">
        <v>17</v>
      </c>
      <c r="K54" s="145">
        <v>0</v>
      </c>
    </row>
    <row r="55" spans="1:11" ht="20.100000000000001" customHeight="1">
      <c r="A55" s="140"/>
      <c r="B55" s="134"/>
      <c r="C55" s="135">
        <v>2019</v>
      </c>
      <c r="D55" s="139">
        <f>SUM(E55:J55)+SUM('59.2'!D55:J55)</f>
        <v>21</v>
      </c>
      <c r="E55" s="137" t="s">
        <v>17</v>
      </c>
      <c r="F55" s="136" t="s">
        <v>17</v>
      </c>
      <c r="G55" s="136" t="s">
        <v>17</v>
      </c>
      <c r="H55" s="136" t="s">
        <v>17</v>
      </c>
      <c r="I55" s="136" t="s">
        <v>17</v>
      </c>
      <c r="J55" s="136" t="s">
        <v>17</v>
      </c>
      <c r="K55" s="145">
        <v>0</v>
      </c>
    </row>
    <row r="56" spans="1:11" ht="20.100000000000001" customHeight="1">
      <c r="A56" s="144"/>
      <c r="B56" s="134"/>
      <c r="C56" s="135">
        <v>2020</v>
      </c>
      <c r="D56" s="139">
        <f>SUM(E56:J56)+SUM('59.2'!D56:J56)</f>
        <v>14</v>
      </c>
      <c r="E56" s="139" t="s">
        <v>17</v>
      </c>
      <c r="F56" s="136" t="s">
        <v>17</v>
      </c>
      <c r="G56" s="136" t="s">
        <v>17</v>
      </c>
      <c r="H56" s="136" t="s">
        <v>17</v>
      </c>
      <c r="I56" s="139">
        <v>1</v>
      </c>
      <c r="J56" s="136">
        <v>1</v>
      </c>
      <c r="K56" s="145"/>
    </row>
    <row r="57" spans="1:11" ht="8.1" customHeight="1">
      <c r="A57" s="140"/>
      <c r="B57" s="134"/>
      <c r="C57" s="128"/>
      <c r="D57" s="132"/>
      <c r="E57" s="139"/>
      <c r="F57" s="139"/>
      <c r="G57" s="139"/>
      <c r="H57" s="139"/>
      <c r="I57" s="139"/>
      <c r="J57" s="139"/>
      <c r="K57" s="145"/>
    </row>
    <row r="58" spans="1:11" ht="20.100000000000001" customHeight="1">
      <c r="A58" s="130" t="s">
        <v>27</v>
      </c>
      <c r="B58" s="134"/>
      <c r="C58" s="135">
        <v>2018</v>
      </c>
      <c r="D58" s="139">
        <f>SUM(E58:J58)+SUM('59.2'!D58:J58)</f>
        <v>9</v>
      </c>
      <c r="E58" s="108" t="s">
        <v>17</v>
      </c>
      <c r="F58" s="108" t="s">
        <v>17</v>
      </c>
      <c r="G58" s="108" t="s">
        <v>17</v>
      </c>
      <c r="H58" s="108" t="s">
        <v>17</v>
      </c>
      <c r="I58" s="108" t="s">
        <v>17</v>
      </c>
      <c r="J58" s="108" t="s">
        <v>17</v>
      </c>
      <c r="K58" s="148">
        <v>0</v>
      </c>
    </row>
    <row r="59" spans="1:11" ht="20.100000000000001" customHeight="1">
      <c r="A59" s="140"/>
      <c r="B59" s="134"/>
      <c r="C59" s="135">
        <v>2019</v>
      </c>
      <c r="D59" s="139">
        <f>SUM(E59:J59)+SUM('59.2'!D59:J59)</f>
        <v>4</v>
      </c>
      <c r="E59" s="136" t="s">
        <v>17</v>
      </c>
      <c r="F59" s="136" t="s">
        <v>17</v>
      </c>
      <c r="G59" s="136" t="s">
        <v>17</v>
      </c>
      <c r="H59" s="136" t="s">
        <v>17</v>
      </c>
      <c r="I59" s="136" t="s">
        <v>17</v>
      </c>
      <c r="J59" s="136" t="s">
        <v>17</v>
      </c>
      <c r="K59" s="148">
        <v>0</v>
      </c>
    </row>
    <row r="60" spans="1:11" ht="20.100000000000001" customHeight="1">
      <c r="A60" s="140"/>
      <c r="B60" s="134"/>
      <c r="C60" s="135">
        <v>2020</v>
      </c>
      <c r="D60" s="139">
        <f>SUM(E60:J60)+SUM('59.2'!D60:J60)</f>
        <v>10</v>
      </c>
      <c r="E60" s="141">
        <v>1</v>
      </c>
      <c r="F60" s="136" t="s">
        <v>17</v>
      </c>
      <c r="G60" s="136" t="s">
        <v>17</v>
      </c>
      <c r="H60" s="136" t="s">
        <v>17</v>
      </c>
      <c r="I60" s="136" t="s">
        <v>17</v>
      </c>
      <c r="J60" s="136">
        <v>1</v>
      </c>
      <c r="K60" s="148"/>
    </row>
    <row r="61" spans="1:11" ht="8.1" customHeight="1">
      <c r="A61" s="140"/>
      <c r="B61" s="134"/>
      <c r="C61" s="128"/>
      <c r="D61" s="132"/>
      <c r="E61" s="141"/>
      <c r="F61" s="141"/>
      <c r="G61" s="141"/>
      <c r="H61" s="147"/>
      <c r="I61" s="141"/>
      <c r="J61" s="141"/>
      <c r="K61" s="148"/>
    </row>
    <row r="62" spans="1:11" ht="20.100000000000001" customHeight="1">
      <c r="A62" s="130" t="s">
        <v>112</v>
      </c>
      <c r="B62" s="134"/>
      <c r="C62" s="135">
        <v>2018</v>
      </c>
      <c r="D62" s="139">
        <f>SUM(E62:J62)+SUM('59.2'!D62:J62)</f>
        <v>20</v>
      </c>
      <c r="E62" s="108" t="s">
        <v>17</v>
      </c>
      <c r="F62" s="108" t="s">
        <v>17</v>
      </c>
      <c r="G62" s="108" t="s">
        <v>17</v>
      </c>
      <c r="H62" s="108" t="s">
        <v>17</v>
      </c>
      <c r="I62" s="108" t="s">
        <v>17</v>
      </c>
      <c r="J62" s="108" t="s">
        <v>17</v>
      </c>
      <c r="K62" s="145">
        <v>0</v>
      </c>
    </row>
    <row r="63" spans="1:11" ht="20.100000000000001" customHeight="1">
      <c r="A63" s="140"/>
      <c r="B63" s="134"/>
      <c r="C63" s="135">
        <v>2019</v>
      </c>
      <c r="D63" s="139">
        <f>SUM(E63:J63)+SUM('59.2'!D63:J63)</f>
        <v>18</v>
      </c>
      <c r="E63" s="136" t="s">
        <v>17</v>
      </c>
      <c r="F63" s="136" t="s">
        <v>17</v>
      </c>
      <c r="G63" s="136" t="s">
        <v>17</v>
      </c>
      <c r="H63" s="136" t="s">
        <v>17</v>
      </c>
      <c r="I63" s="136">
        <v>1</v>
      </c>
      <c r="J63" s="137" t="s">
        <v>17</v>
      </c>
      <c r="K63" s="145">
        <v>0</v>
      </c>
    </row>
    <row r="64" spans="1:11" ht="20.100000000000001" customHeight="1">
      <c r="A64" s="140"/>
      <c r="B64" s="134"/>
      <c r="C64" s="135">
        <v>2020</v>
      </c>
      <c r="D64" s="139">
        <f>SUM(E64:J64)+SUM('59.2'!D64:J64)</f>
        <v>12</v>
      </c>
      <c r="E64" s="136" t="s">
        <v>17</v>
      </c>
      <c r="F64" s="136" t="s">
        <v>17</v>
      </c>
      <c r="G64" s="136" t="s">
        <v>17</v>
      </c>
      <c r="H64" s="136" t="s">
        <v>17</v>
      </c>
      <c r="I64" s="136" t="s">
        <v>17</v>
      </c>
      <c r="J64" s="136" t="s">
        <v>17</v>
      </c>
      <c r="K64" s="145"/>
    </row>
    <row r="65" spans="1:11" ht="8.1" customHeight="1">
      <c r="A65" s="140"/>
      <c r="B65" s="134"/>
      <c r="C65" s="128"/>
      <c r="D65" s="132"/>
      <c r="E65" s="141"/>
      <c r="F65" s="141"/>
      <c r="G65" s="141"/>
      <c r="H65" s="147"/>
      <c r="I65" s="141"/>
      <c r="J65" s="141"/>
      <c r="K65" s="148"/>
    </row>
    <row r="66" spans="1:11" ht="20.100000000000001" customHeight="1">
      <c r="A66" s="130" t="s">
        <v>28</v>
      </c>
      <c r="B66" s="134"/>
      <c r="C66" s="135">
        <v>2018</v>
      </c>
      <c r="D66" s="139">
        <f>SUM(E66:J66)+SUM('59.2'!D66:J66)</f>
        <v>7</v>
      </c>
      <c r="E66" s="108" t="s">
        <v>17</v>
      </c>
      <c r="F66" s="108" t="s">
        <v>17</v>
      </c>
      <c r="G66" s="108" t="s">
        <v>17</v>
      </c>
      <c r="H66" s="108" t="s">
        <v>17</v>
      </c>
      <c r="I66" s="108" t="s">
        <v>17</v>
      </c>
      <c r="J66" s="108" t="s">
        <v>17</v>
      </c>
      <c r="K66" s="145">
        <v>0</v>
      </c>
    </row>
    <row r="67" spans="1:11" ht="20.100000000000001" customHeight="1">
      <c r="A67" s="134"/>
      <c r="B67" s="134"/>
      <c r="C67" s="135">
        <v>2019</v>
      </c>
      <c r="D67" s="139">
        <f>SUM(E67:J67)+SUM('59.2'!D67:J67)</f>
        <v>2</v>
      </c>
      <c r="E67" s="136" t="s">
        <v>17</v>
      </c>
      <c r="F67" s="136" t="s">
        <v>17</v>
      </c>
      <c r="G67" s="136" t="s">
        <v>17</v>
      </c>
      <c r="H67" s="136" t="s">
        <v>17</v>
      </c>
      <c r="I67" s="136" t="s">
        <v>17</v>
      </c>
      <c r="J67" s="136" t="s">
        <v>17</v>
      </c>
      <c r="K67" s="145">
        <v>0</v>
      </c>
    </row>
    <row r="68" spans="1:11" ht="20.100000000000001" customHeight="1">
      <c r="A68" s="134"/>
      <c r="B68" s="134"/>
      <c r="C68" s="135">
        <v>2020</v>
      </c>
      <c r="D68" s="139">
        <f>SUM(E68:J68)+SUM('59.2'!D68:J68)</f>
        <v>4</v>
      </c>
      <c r="E68" s="136" t="s">
        <v>17</v>
      </c>
      <c r="F68" s="136" t="s">
        <v>17</v>
      </c>
      <c r="G68" s="136" t="s">
        <v>17</v>
      </c>
      <c r="H68" s="136" t="s">
        <v>17</v>
      </c>
      <c r="I68" s="136" t="s">
        <v>17</v>
      </c>
      <c r="J68" s="136" t="s">
        <v>17</v>
      </c>
      <c r="K68" s="145"/>
    </row>
    <row r="69" spans="1:11" ht="8.1" customHeight="1">
      <c r="A69" s="45"/>
      <c r="B69" s="45"/>
      <c r="C69" s="45"/>
      <c r="D69" s="45"/>
      <c r="E69" s="45"/>
      <c r="F69" s="45"/>
      <c r="G69" s="45"/>
      <c r="H69" s="45"/>
      <c r="I69" s="45"/>
      <c r="J69" s="45"/>
      <c r="K69" s="44"/>
    </row>
    <row r="70" spans="1:11" ht="20.100000000000001" customHeight="1">
      <c r="A70" s="149"/>
      <c r="B70" s="149"/>
      <c r="C70" s="150"/>
      <c r="D70" s="149"/>
      <c r="E70" s="149"/>
      <c r="F70" s="149"/>
      <c r="G70" s="149"/>
      <c r="H70" s="151"/>
      <c r="I70" s="151"/>
      <c r="J70" s="151"/>
      <c r="K70" s="46" t="s">
        <v>113</v>
      </c>
    </row>
    <row r="71" spans="1:11" ht="20.100000000000001" customHeight="1">
      <c r="A71" s="149"/>
      <c r="B71" s="149"/>
      <c r="C71" s="150"/>
      <c r="D71" s="149"/>
      <c r="E71" s="149"/>
      <c r="F71" s="149"/>
      <c r="G71" s="149"/>
      <c r="H71" s="152"/>
      <c r="I71" s="152"/>
      <c r="J71" s="152"/>
      <c r="K71" s="48" t="s">
        <v>114</v>
      </c>
    </row>
  </sheetData>
  <printOptions horizontalCentered="1"/>
  <pageMargins left="0.55000000000000004" right="0.55000000000000004" top="0.55000000000000004" bottom="0.55000000000000004" header="0.55000000000000004" footer="0.55000000000000004"/>
  <pageSetup paperSize="9" scale="6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83"/>
  <sheetViews>
    <sheetView view="pageBreakPreview" zoomScaleNormal="100" zoomScaleSheetLayoutView="100" workbookViewId="0">
      <selection activeCell="A4" sqref="A4"/>
    </sheetView>
  </sheetViews>
  <sheetFormatPr defaultColWidth="9" defaultRowHeight="20.100000000000001" customHeight="1"/>
  <cols>
    <col min="1" max="1" width="12.7109375" style="1" customWidth="1"/>
    <col min="2" max="3" width="18.7109375" style="1" customWidth="1"/>
    <col min="4" max="4" width="25.7109375" style="1" customWidth="1"/>
    <col min="5" max="5" width="1.7109375" style="1" customWidth="1"/>
    <col min="6" max="8" width="25.7109375" style="1" customWidth="1"/>
    <col min="9" max="9" width="1.42578125" style="1" customWidth="1"/>
    <col min="10" max="16384" width="9" style="1"/>
  </cols>
  <sheetData>
    <row r="1" spans="1:9" ht="8.1" customHeight="1">
      <c r="A1" s="228"/>
      <c r="B1" s="228"/>
      <c r="C1" s="54"/>
      <c r="F1" s="272"/>
      <c r="G1" s="272"/>
      <c r="H1" s="272"/>
      <c r="I1" s="43"/>
    </row>
    <row r="2" spans="1:9" ht="8.1" customHeight="1">
      <c r="A2" s="228"/>
      <c r="B2" s="228"/>
      <c r="C2" s="54"/>
      <c r="F2" s="272"/>
      <c r="G2" s="272"/>
      <c r="H2" s="272"/>
      <c r="I2" s="43"/>
    </row>
    <row r="3" spans="1:9" ht="20.100000000000001" customHeight="1">
      <c r="A3" s="290" t="s">
        <v>379</v>
      </c>
      <c r="B3" s="290"/>
      <c r="C3" s="54"/>
      <c r="D3" s="102"/>
      <c r="E3" s="102"/>
      <c r="F3" s="46"/>
      <c r="G3" s="46"/>
      <c r="H3" s="46"/>
      <c r="I3" s="7"/>
    </row>
    <row r="4" spans="1:9" ht="20.100000000000001" customHeight="1">
      <c r="A4" s="291" t="s">
        <v>380</v>
      </c>
      <c r="B4" s="291"/>
      <c r="C4" s="292"/>
      <c r="D4" s="292"/>
      <c r="E4" s="292"/>
      <c r="F4" s="292"/>
      <c r="G4" s="292"/>
      <c r="H4" s="292"/>
      <c r="I4" s="10"/>
    </row>
    <row r="5" spans="1:9" ht="8.1" customHeight="1">
      <c r="A5" s="12"/>
      <c r="B5" s="12"/>
      <c r="C5" s="12"/>
      <c r="D5" s="12"/>
      <c r="E5" s="12"/>
      <c r="F5" s="12"/>
      <c r="G5" s="12"/>
      <c r="H5" s="12"/>
      <c r="I5" s="14"/>
    </row>
    <row r="6" spans="1:9" ht="8.1" customHeight="1">
      <c r="A6" s="13"/>
      <c r="B6" s="13"/>
      <c r="C6" s="13"/>
      <c r="D6" s="13"/>
      <c r="E6" s="13"/>
      <c r="F6" s="13"/>
      <c r="G6" s="13"/>
      <c r="H6" s="13"/>
      <c r="I6" s="18"/>
    </row>
    <row r="7" spans="1:9" ht="20.100000000000001" customHeight="1">
      <c r="A7" s="13" t="s">
        <v>3</v>
      </c>
      <c r="B7" s="13"/>
      <c r="C7" s="16" t="s">
        <v>4</v>
      </c>
      <c r="D7" s="239" t="s">
        <v>31</v>
      </c>
      <c r="E7" s="239"/>
      <c r="F7" s="325" t="s">
        <v>32</v>
      </c>
      <c r="G7" s="325"/>
      <c r="H7" s="325"/>
      <c r="I7" s="18"/>
    </row>
    <row r="8" spans="1:9" ht="20.100000000000001" customHeight="1">
      <c r="A8" s="19" t="s">
        <v>5</v>
      </c>
      <c r="B8" s="13"/>
      <c r="C8" s="232" t="s">
        <v>6</v>
      </c>
      <c r="D8" s="239" t="s">
        <v>33</v>
      </c>
      <c r="E8" s="239"/>
      <c r="F8" s="293"/>
      <c r="G8" s="294" t="s">
        <v>34</v>
      </c>
      <c r="H8" s="293"/>
      <c r="I8" s="18"/>
    </row>
    <row r="9" spans="1:9" ht="20.100000000000001" customHeight="1">
      <c r="A9" s="13"/>
      <c r="B9" s="13"/>
      <c r="C9" s="295"/>
      <c r="D9" s="240" t="s">
        <v>35</v>
      </c>
      <c r="E9" s="240"/>
      <c r="F9" s="239" t="s">
        <v>36</v>
      </c>
      <c r="G9" s="239" t="s">
        <v>37</v>
      </c>
      <c r="H9" s="239" t="s">
        <v>38</v>
      </c>
      <c r="I9" s="18"/>
    </row>
    <row r="10" spans="1:9" ht="20.100000000000001" customHeight="1">
      <c r="A10" s="296"/>
      <c r="B10" s="296"/>
      <c r="C10" s="295"/>
      <c r="D10" s="240"/>
      <c r="E10" s="240"/>
      <c r="F10" s="240" t="s">
        <v>39</v>
      </c>
      <c r="G10" s="240" t="s">
        <v>40</v>
      </c>
      <c r="H10" s="240" t="s">
        <v>41</v>
      </c>
      <c r="I10" s="18"/>
    </row>
    <row r="11" spans="1:9" ht="8.1" customHeight="1">
      <c r="A11" s="22"/>
      <c r="B11" s="22"/>
      <c r="C11" s="22"/>
      <c r="D11" s="22"/>
      <c r="E11" s="22"/>
      <c r="F11" s="22"/>
      <c r="G11" s="22"/>
      <c r="H11" s="22"/>
      <c r="I11" s="27"/>
    </row>
    <row r="12" spans="1:9" ht="8.1" customHeight="1">
      <c r="A12" s="23"/>
      <c r="B12" s="23"/>
      <c r="C12" s="23"/>
      <c r="D12" s="23"/>
      <c r="E12" s="23"/>
      <c r="F12" s="23"/>
      <c r="G12" s="23"/>
      <c r="H12" s="23"/>
      <c r="I12" s="23"/>
    </row>
    <row r="13" spans="1:9" ht="20.100000000000001" customHeight="1">
      <c r="A13" s="18" t="s">
        <v>12</v>
      </c>
      <c r="B13" s="18"/>
      <c r="C13" s="25">
        <v>2018</v>
      </c>
      <c r="D13" s="297">
        <f>SUM(D17,D21,D25,D29,D33,D37,D41,D45,D49,D53,D57,D61,D65,D69,D73,D77)</f>
        <v>38278</v>
      </c>
      <c r="E13" s="298"/>
      <c r="F13" s="297">
        <f t="shared" ref="F13:H15" si="0">SUM(F17,F21,F25,F29,F33,F37,F41,F45,F49,F53,F57,F61,F65,F69,F73,F77)</f>
        <v>1699</v>
      </c>
      <c r="G13" s="297">
        <f t="shared" si="0"/>
        <v>1006</v>
      </c>
      <c r="H13" s="297">
        <f t="shared" si="0"/>
        <v>693</v>
      </c>
      <c r="I13" s="298"/>
    </row>
    <row r="14" spans="1:9" ht="20.100000000000001" customHeight="1">
      <c r="A14" s="18"/>
      <c r="B14" s="18"/>
      <c r="C14" s="25">
        <v>2019</v>
      </c>
      <c r="D14" s="297">
        <f>SUM(D18,D22,D26,D30,D34,D38,D42,D46,D50,D54,D58,D62,D66,D70,D74,D78)</f>
        <v>39720</v>
      </c>
      <c r="E14" s="298"/>
      <c r="F14" s="297">
        <f t="shared" si="0"/>
        <v>1727</v>
      </c>
      <c r="G14" s="297">
        <f>SUM(G18,G22,G26,G30,G34,G38,G42,G46,G50,G54,G58,G62,G66,G70,G74,G78)</f>
        <v>1060</v>
      </c>
      <c r="H14" s="297">
        <f t="shared" si="0"/>
        <v>667</v>
      </c>
      <c r="I14" s="89"/>
    </row>
    <row r="15" spans="1:9" ht="20.100000000000001" customHeight="1">
      <c r="A15" s="18"/>
      <c r="B15" s="18"/>
      <c r="C15" s="25">
        <v>2020</v>
      </c>
      <c r="D15" s="297">
        <f>SUM(D19,D23,D27,D31,D35,D39,D43,D47,D51,D55,D59,D63,D67,D71,D75,D79)</f>
        <v>30669</v>
      </c>
      <c r="E15" s="298"/>
      <c r="F15" s="297">
        <f t="shared" si="0"/>
        <v>2394</v>
      </c>
      <c r="G15" s="297">
        <f>SUM(G19,G23,G27,G31,G35,G39,G43,G47,G51,G55,G59,G63,G67,G71,G75,G79)</f>
        <v>1903</v>
      </c>
      <c r="H15" s="297">
        <f t="shared" si="0"/>
        <v>491</v>
      </c>
      <c r="I15" s="89"/>
    </row>
    <row r="16" spans="1:9" ht="8.1" customHeight="1">
      <c r="A16" s="36"/>
      <c r="B16" s="18"/>
      <c r="C16" s="31"/>
      <c r="D16" s="39"/>
      <c r="E16" s="39"/>
      <c r="F16" s="39"/>
      <c r="G16" s="39"/>
      <c r="H16" s="39"/>
      <c r="I16" s="89"/>
    </row>
    <row r="17" spans="1:9" ht="20.100000000000001" customHeight="1">
      <c r="A17" s="29" t="s">
        <v>13</v>
      </c>
      <c r="B17" s="36"/>
      <c r="C17" s="31">
        <v>2018</v>
      </c>
      <c r="D17" s="39">
        <v>2647</v>
      </c>
      <c r="E17" s="39"/>
      <c r="F17" s="39">
        <f>SUM(G17:H17)</f>
        <v>151</v>
      </c>
      <c r="G17" s="39">
        <v>97</v>
      </c>
      <c r="H17" s="39">
        <v>54</v>
      </c>
      <c r="I17" s="89"/>
    </row>
    <row r="18" spans="1:9" ht="20.100000000000001" customHeight="1">
      <c r="A18" s="36"/>
      <c r="B18" s="36"/>
      <c r="C18" s="31">
        <v>2019</v>
      </c>
      <c r="D18" s="39">
        <v>2726</v>
      </c>
      <c r="E18" s="39"/>
      <c r="F18" s="39">
        <f>SUM(G18:H18)</f>
        <v>119</v>
      </c>
      <c r="G18" s="299">
        <v>60</v>
      </c>
      <c r="H18" s="299">
        <v>59</v>
      </c>
      <c r="I18" s="89"/>
    </row>
    <row r="19" spans="1:9" ht="20.100000000000001" customHeight="1">
      <c r="A19" s="36"/>
      <c r="B19" s="36"/>
      <c r="C19" s="31">
        <v>2020</v>
      </c>
      <c r="D19" s="39">
        <v>1860</v>
      </c>
      <c r="F19" s="39">
        <f>SUM(G19:H19)</f>
        <v>108</v>
      </c>
      <c r="G19" s="100">
        <v>82</v>
      </c>
      <c r="H19" s="100">
        <v>26</v>
      </c>
      <c r="I19" s="89"/>
    </row>
    <row r="20" spans="1:9" ht="8.1" customHeight="1">
      <c r="A20" s="36"/>
      <c r="B20" s="18"/>
      <c r="C20" s="31"/>
      <c r="D20" s="39"/>
      <c r="E20" s="39"/>
      <c r="F20" s="39"/>
      <c r="G20" s="39"/>
      <c r="H20" s="39"/>
      <c r="I20" s="89"/>
    </row>
    <row r="21" spans="1:9" ht="20.100000000000001" customHeight="1">
      <c r="A21" s="29" t="s">
        <v>14</v>
      </c>
      <c r="B21" s="36"/>
      <c r="C21" s="31">
        <v>2018</v>
      </c>
      <c r="D21" s="39">
        <v>2851</v>
      </c>
      <c r="E21" s="39"/>
      <c r="F21" s="39">
        <f>SUM(G21:H21)</f>
        <v>71</v>
      </c>
      <c r="G21" s="39">
        <v>13</v>
      </c>
      <c r="H21" s="39">
        <v>58</v>
      </c>
      <c r="I21" s="89"/>
    </row>
    <row r="22" spans="1:9" ht="20.100000000000001" customHeight="1">
      <c r="A22" s="36"/>
      <c r="B22" s="36"/>
      <c r="C22" s="31">
        <v>2019</v>
      </c>
      <c r="D22" s="39">
        <v>3016</v>
      </c>
      <c r="E22" s="39"/>
      <c r="F22" s="39">
        <f>SUM(G22:H22)</f>
        <v>112</v>
      </c>
      <c r="G22" s="300">
        <v>28</v>
      </c>
      <c r="H22" s="300">
        <v>84</v>
      </c>
      <c r="I22" s="89"/>
    </row>
    <row r="23" spans="1:9" ht="20.100000000000001" customHeight="1">
      <c r="A23" s="36"/>
      <c r="B23" s="36"/>
      <c r="C23" s="31">
        <v>2020</v>
      </c>
      <c r="D23" s="39">
        <v>2404</v>
      </c>
      <c r="E23" s="39"/>
      <c r="F23" s="39">
        <f>SUM(G23:H23)</f>
        <v>94</v>
      </c>
      <c r="G23" s="100">
        <v>40</v>
      </c>
      <c r="H23" s="100">
        <v>54</v>
      </c>
      <c r="I23" s="89"/>
    </row>
    <row r="24" spans="1:9" ht="8.1" customHeight="1">
      <c r="A24" s="36"/>
      <c r="B24" s="18"/>
      <c r="C24" s="31"/>
      <c r="D24" s="39"/>
      <c r="E24" s="39"/>
      <c r="F24" s="39"/>
      <c r="G24" s="39"/>
      <c r="H24" s="39"/>
      <c r="I24" s="89"/>
    </row>
    <row r="25" spans="1:9" ht="20.100000000000001" customHeight="1">
      <c r="A25" s="29" t="s">
        <v>15</v>
      </c>
      <c r="B25" s="36"/>
      <c r="C25" s="31">
        <v>2018</v>
      </c>
      <c r="D25" s="39">
        <v>14797</v>
      </c>
      <c r="E25" s="39"/>
      <c r="F25" s="39">
        <f>SUM(G25:H25)</f>
        <v>152</v>
      </c>
      <c r="G25" s="39">
        <v>33</v>
      </c>
      <c r="H25" s="39">
        <v>119</v>
      </c>
      <c r="I25" s="89"/>
    </row>
    <row r="26" spans="1:9" ht="20.100000000000001" customHeight="1">
      <c r="A26" s="36"/>
      <c r="B26" s="36"/>
      <c r="C26" s="31">
        <v>2019</v>
      </c>
      <c r="D26" s="39">
        <v>15551</v>
      </c>
      <c r="E26" s="39"/>
      <c r="F26" s="39">
        <f>SUM(G26:H26)</f>
        <v>173</v>
      </c>
      <c r="G26" s="300">
        <v>54</v>
      </c>
      <c r="H26" s="300">
        <v>119</v>
      </c>
      <c r="I26" s="89"/>
    </row>
    <row r="27" spans="1:9" ht="20.100000000000001" customHeight="1">
      <c r="A27" s="36"/>
      <c r="B27" s="36"/>
      <c r="C27" s="31">
        <v>2020</v>
      </c>
      <c r="D27" s="39">
        <v>11803</v>
      </c>
      <c r="F27" s="39">
        <f>SUM(G27:H27)</f>
        <v>602</v>
      </c>
      <c r="G27" s="301">
        <v>508</v>
      </c>
      <c r="H27" s="301">
        <v>94</v>
      </c>
      <c r="I27" s="89"/>
    </row>
    <row r="28" spans="1:9" ht="8.1" customHeight="1">
      <c r="A28" s="36"/>
      <c r="B28" s="18"/>
      <c r="C28" s="31"/>
      <c r="D28" s="39"/>
      <c r="E28" s="39"/>
      <c r="F28" s="39"/>
      <c r="G28" s="39"/>
      <c r="H28" s="39"/>
      <c r="I28" s="89"/>
    </row>
    <row r="29" spans="1:9" ht="20.100000000000001" customHeight="1">
      <c r="A29" s="258" t="s">
        <v>16</v>
      </c>
      <c r="B29" s="36"/>
      <c r="C29" s="31">
        <v>2018</v>
      </c>
      <c r="D29" s="39">
        <v>1019</v>
      </c>
      <c r="E29" s="39"/>
      <c r="F29" s="39">
        <f>SUM(G29:H29)</f>
        <v>178</v>
      </c>
      <c r="G29" s="39">
        <v>139</v>
      </c>
      <c r="H29" s="39">
        <v>39</v>
      </c>
      <c r="I29" s="89"/>
    </row>
    <row r="30" spans="1:9" ht="20.100000000000001" customHeight="1">
      <c r="A30" s="89"/>
      <c r="B30" s="36"/>
      <c r="C30" s="31">
        <v>2019</v>
      </c>
      <c r="D30" s="39">
        <v>1150</v>
      </c>
      <c r="E30" s="39"/>
      <c r="F30" s="39">
        <f>SUM(G30:H30)</f>
        <v>157</v>
      </c>
      <c r="G30" s="300">
        <v>131</v>
      </c>
      <c r="H30" s="300">
        <v>26</v>
      </c>
      <c r="I30" s="89"/>
    </row>
    <row r="31" spans="1:9" ht="20.100000000000001" customHeight="1">
      <c r="A31" s="89"/>
      <c r="B31" s="36"/>
      <c r="C31" s="31">
        <v>2020</v>
      </c>
      <c r="D31" s="39">
        <v>1048</v>
      </c>
      <c r="F31" s="39">
        <f>SUM(G31:H31)</f>
        <v>108</v>
      </c>
      <c r="G31" s="100">
        <v>79</v>
      </c>
      <c r="H31" s="100">
        <v>29</v>
      </c>
      <c r="I31" s="89"/>
    </row>
    <row r="32" spans="1:9" ht="8.1" customHeight="1">
      <c r="A32" s="36"/>
      <c r="B32" s="18"/>
      <c r="C32" s="31"/>
      <c r="D32" s="39"/>
      <c r="E32" s="39"/>
      <c r="F32" s="39"/>
      <c r="G32" s="39"/>
      <c r="H32" s="39"/>
      <c r="I32" s="89"/>
    </row>
    <row r="33" spans="1:9" ht="20.100000000000001" customHeight="1">
      <c r="A33" s="1" t="s">
        <v>18</v>
      </c>
      <c r="B33" s="36"/>
      <c r="C33" s="31">
        <v>2018</v>
      </c>
      <c r="D33" s="39">
        <v>1770</v>
      </c>
      <c r="E33" s="39"/>
      <c r="F33" s="39">
        <f>SUM(G33:H33)</f>
        <v>145</v>
      </c>
      <c r="G33" s="39">
        <v>75</v>
      </c>
      <c r="H33" s="39">
        <v>70</v>
      </c>
      <c r="I33" s="89"/>
    </row>
    <row r="34" spans="1:9" ht="20.100000000000001" customHeight="1">
      <c r="A34" s="36"/>
      <c r="B34" s="36"/>
      <c r="C34" s="31">
        <v>2019</v>
      </c>
      <c r="D34" s="39">
        <v>1792</v>
      </c>
      <c r="E34" s="39"/>
      <c r="F34" s="39">
        <f>SUM(G34:H34)</f>
        <v>155</v>
      </c>
      <c r="G34" s="300">
        <v>90</v>
      </c>
      <c r="H34" s="300">
        <v>65</v>
      </c>
      <c r="I34" s="89"/>
    </row>
    <row r="35" spans="1:9" ht="20.100000000000001" customHeight="1">
      <c r="A35" s="36"/>
      <c r="B35" s="36"/>
      <c r="C35" s="31">
        <v>2020</v>
      </c>
      <c r="D35" s="39">
        <v>1552</v>
      </c>
      <c r="E35" s="39"/>
      <c r="F35" s="39">
        <f>SUM(G35:H35)</f>
        <v>247</v>
      </c>
      <c r="G35" s="100">
        <v>202</v>
      </c>
      <c r="H35" s="100">
        <v>45</v>
      </c>
      <c r="I35" s="89"/>
    </row>
    <row r="36" spans="1:9" ht="8.1" customHeight="1">
      <c r="A36" s="36"/>
      <c r="B36" s="18"/>
      <c r="C36" s="31"/>
      <c r="D36" s="39"/>
      <c r="E36" s="39"/>
      <c r="F36" s="39"/>
      <c r="G36" s="39"/>
      <c r="H36" s="39"/>
      <c r="I36" s="89"/>
    </row>
    <row r="37" spans="1:9" ht="20.100000000000001" customHeight="1">
      <c r="A37" s="258" t="s">
        <v>19</v>
      </c>
      <c r="B37" s="36"/>
      <c r="C37" s="31">
        <v>2018</v>
      </c>
      <c r="D37" s="39">
        <v>1772</v>
      </c>
      <c r="E37" s="39"/>
      <c r="F37" s="39">
        <f>SUM(G37:H37)</f>
        <v>80</v>
      </c>
      <c r="G37" s="39">
        <v>40</v>
      </c>
      <c r="H37" s="39">
        <v>40</v>
      </c>
      <c r="I37" s="89"/>
    </row>
    <row r="38" spans="1:9" ht="20.100000000000001" customHeight="1">
      <c r="A38" s="258"/>
      <c r="B38" s="36"/>
      <c r="C38" s="31">
        <v>2019</v>
      </c>
      <c r="D38" s="39">
        <v>1702</v>
      </c>
      <c r="E38" s="39"/>
      <c r="F38" s="39">
        <f>SUM(G38:H38)</f>
        <v>88</v>
      </c>
      <c r="G38" s="300">
        <v>58</v>
      </c>
      <c r="H38" s="300">
        <v>30</v>
      </c>
      <c r="I38" s="89"/>
    </row>
    <row r="39" spans="1:9" ht="20.100000000000001" customHeight="1">
      <c r="A39" s="258"/>
      <c r="B39" s="36"/>
      <c r="C39" s="31">
        <v>2020</v>
      </c>
      <c r="D39" s="39">
        <v>1374</v>
      </c>
      <c r="E39" s="39"/>
      <c r="F39" s="39">
        <f>SUM(G39:H39)</f>
        <v>101</v>
      </c>
      <c r="G39" s="100">
        <v>71</v>
      </c>
      <c r="H39" s="100">
        <v>30</v>
      </c>
      <c r="I39" s="89"/>
    </row>
    <row r="40" spans="1:9" ht="8.1" customHeight="1">
      <c r="A40" s="89"/>
      <c r="B40" s="36"/>
      <c r="C40" s="31"/>
      <c r="D40" s="39"/>
      <c r="E40" s="39"/>
      <c r="F40" s="39"/>
      <c r="G40" s="39"/>
      <c r="H40" s="39"/>
      <c r="I40" s="89"/>
    </row>
    <row r="41" spans="1:9" ht="20.100000000000001" customHeight="1">
      <c r="A41" s="258" t="s">
        <v>20</v>
      </c>
      <c r="B41" s="36"/>
      <c r="C41" s="31">
        <v>2018</v>
      </c>
      <c r="D41" s="39">
        <v>567</v>
      </c>
      <c r="E41" s="39"/>
      <c r="F41" s="39">
        <f>SUM(G41:H41)</f>
        <v>86</v>
      </c>
      <c r="G41" s="39">
        <v>64</v>
      </c>
      <c r="H41" s="39">
        <v>22</v>
      </c>
      <c r="I41" s="89"/>
    </row>
    <row r="42" spans="1:9" ht="20.100000000000001" customHeight="1">
      <c r="A42" s="258"/>
      <c r="B42" s="36"/>
      <c r="C42" s="31">
        <v>2019</v>
      </c>
      <c r="D42" s="39">
        <v>566</v>
      </c>
      <c r="E42" s="39"/>
      <c r="F42" s="39">
        <f>SUM(G42:H42)</f>
        <v>111</v>
      </c>
      <c r="G42" s="300">
        <v>88</v>
      </c>
      <c r="H42" s="300">
        <v>23</v>
      </c>
      <c r="I42" s="89"/>
    </row>
    <row r="43" spans="1:9" ht="20.100000000000001" customHeight="1">
      <c r="A43" s="258"/>
      <c r="B43" s="36"/>
      <c r="C43" s="31">
        <v>2020</v>
      </c>
      <c r="D43" s="39">
        <v>463</v>
      </c>
      <c r="E43" s="39"/>
      <c r="F43" s="39">
        <f>SUM(G43:H43)</f>
        <v>103</v>
      </c>
      <c r="G43" s="100">
        <v>84</v>
      </c>
      <c r="H43" s="100">
        <v>19</v>
      </c>
      <c r="I43" s="89"/>
    </row>
    <row r="44" spans="1:9" ht="8.1" customHeight="1">
      <c r="A44" s="36"/>
      <c r="B44" s="18"/>
      <c r="C44" s="31"/>
      <c r="D44" s="39"/>
      <c r="E44" s="39"/>
      <c r="F44" s="39"/>
      <c r="G44" s="39"/>
      <c r="H44" s="39"/>
      <c r="I44" s="89"/>
    </row>
    <row r="45" spans="1:9" ht="20.100000000000001" customHeight="1">
      <c r="A45" s="258" t="s">
        <v>21</v>
      </c>
      <c r="B45" s="36"/>
      <c r="C45" s="31">
        <v>2018</v>
      </c>
      <c r="D45" s="39">
        <v>4292</v>
      </c>
      <c r="E45" s="39"/>
      <c r="F45" s="39">
        <f>SUM(G45:H45)</f>
        <v>217</v>
      </c>
      <c r="G45" s="39">
        <v>135</v>
      </c>
      <c r="H45" s="39">
        <v>82</v>
      </c>
      <c r="I45" s="89"/>
    </row>
    <row r="46" spans="1:9" ht="20.100000000000001" customHeight="1">
      <c r="A46" s="258"/>
      <c r="B46" s="36"/>
      <c r="C46" s="31">
        <v>2019</v>
      </c>
      <c r="D46" s="39">
        <v>4532</v>
      </c>
      <c r="E46" s="39"/>
      <c r="F46" s="39">
        <f>SUM(G46:H46)</f>
        <v>182</v>
      </c>
      <c r="G46" s="300">
        <v>121</v>
      </c>
      <c r="H46" s="300">
        <v>61</v>
      </c>
      <c r="I46" s="89"/>
    </row>
    <row r="47" spans="1:9" ht="20.100000000000001" customHeight="1">
      <c r="A47" s="258"/>
      <c r="B47" s="36"/>
      <c r="C47" s="31">
        <v>2020</v>
      </c>
      <c r="D47" s="39">
        <v>3586</v>
      </c>
      <c r="E47" s="39"/>
      <c r="F47" s="39">
        <f>SUM(G47:H47)</f>
        <v>594</v>
      </c>
      <c r="G47" s="100">
        <v>556</v>
      </c>
      <c r="H47" s="100">
        <v>38</v>
      </c>
      <c r="I47" s="89"/>
    </row>
    <row r="48" spans="1:9" ht="8.1" customHeight="1">
      <c r="A48" s="36"/>
      <c r="B48" s="18"/>
      <c r="C48" s="31"/>
      <c r="D48" s="39"/>
      <c r="E48" s="39"/>
      <c r="F48" s="39"/>
      <c r="G48" s="39"/>
      <c r="H48" s="39"/>
      <c r="I48" s="89"/>
    </row>
    <row r="49" spans="1:9" ht="20.100000000000001" customHeight="1">
      <c r="A49" s="29" t="s">
        <v>22</v>
      </c>
      <c r="B49" s="36"/>
      <c r="C49" s="31">
        <v>2018</v>
      </c>
      <c r="D49" s="39">
        <v>2612</v>
      </c>
      <c r="E49" s="39"/>
      <c r="F49" s="39">
        <f>SUM(G49:H49)</f>
        <v>99</v>
      </c>
      <c r="G49" s="39">
        <v>48</v>
      </c>
      <c r="H49" s="39">
        <v>51</v>
      </c>
      <c r="I49" s="89"/>
    </row>
    <row r="50" spans="1:9" ht="20.100000000000001" customHeight="1">
      <c r="A50" s="36"/>
      <c r="B50" s="36"/>
      <c r="C50" s="31">
        <v>2019</v>
      </c>
      <c r="D50" s="39">
        <v>2699</v>
      </c>
      <c r="E50" s="39"/>
      <c r="F50" s="39">
        <f>SUM(G50:H50)</f>
        <v>105</v>
      </c>
      <c r="G50" s="300">
        <v>47</v>
      </c>
      <c r="H50" s="300">
        <v>58</v>
      </c>
      <c r="I50" s="89"/>
    </row>
    <row r="51" spans="1:9" ht="20.100000000000001" customHeight="1">
      <c r="A51" s="36"/>
      <c r="B51" s="36"/>
      <c r="C51" s="31">
        <v>2020</v>
      </c>
      <c r="D51" s="39">
        <v>2005</v>
      </c>
      <c r="E51" s="39"/>
      <c r="F51" s="39">
        <f>SUM(G51:H51)</f>
        <v>74</v>
      </c>
      <c r="G51" s="100">
        <v>29</v>
      </c>
      <c r="H51" s="100">
        <v>45</v>
      </c>
      <c r="I51" s="89"/>
    </row>
    <row r="52" spans="1:9" ht="8.1" customHeight="1">
      <c r="A52" s="36"/>
      <c r="B52" s="18"/>
      <c r="C52" s="31"/>
      <c r="D52" s="39"/>
      <c r="E52" s="39"/>
      <c r="F52" s="39"/>
      <c r="G52" s="39"/>
      <c r="H52" s="39"/>
      <c r="I52" s="89"/>
    </row>
    <row r="53" spans="1:9" ht="20.100000000000001" customHeight="1">
      <c r="A53" s="1" t="s">
        <v>23</v>
      </c>
      <c r="B53" s="36"/>
      <c r="C53" s="31">
        <v>2018</v>
      </c>
      <c r="D53" s="39">
        <v>976</v>
      </c>
      <c r="E53" s="39"/>
      <c r="F53" s="39">
        <f>SUM(G53:H53)</f>
        <v>256</v>
      </c>
      <c r="G53" s="39">
        <v>213</v>
      </c>
      <c r="H53" s="39">
        <v>43</v>
      </c>
      <c r="I53" s="89"/>
    </row>
    <row r="54" spans="1:9" ht="20.100000000000001" customHeight="1">
      <c r="A54" s="89"/>
      <c r="B54" s="36"/>
      <c r="C54" s="31">
        <v>2019</v>
      </c>
      <c r="D54" s="39">
        <v>990</v>
      </c>
      <c r="E54" s="39"/>
      <c r="F54" s="39">
        <f>SUM(G54:H54)</f>
        <v>230</v>
      </c>
      <c r="G54" s="300">
        <v>188</v>
      </c>
      <c r="H54" s="300">
        <v>42</v>
      </c>
      <c r="I54" s="89"/>
    </row>
    <row r="55" spans="1:9" ht="20.100000000000001" customHeight="1">
      <c r="A55" s="89"/>
      <c r="B55" s="36"/>
      <c r="C55" s="31">
        <v>2020</v>
      </c>
      <c r="D55" s="39">
        <v>688</v>
      </c>
      <c r="E55" s="39"/>
      <c r="F55" s="39">
        <f>SUM(G55:H55)</f>
        <v>120</v>
      </c>
      <c r="G55" s="100">
        <v>94</v>
      </c>
      <c r="H55" s="100">
        <v>26</v>
      </c>
      <c r="I55" s="89"/>
    </row>
    <row r="56" spans="1:9" ht="8.1" customHeight="1">
      <c r="A56" s="36"/>
      <c r="B56" s="18"/>
      <c r="C56" s="31"/>
      <c r="D56" s="39"/>
      <c r="E56" s="39"/>
      <c r="F56" s="39"/>
      <c r="G56" s="39"/>
      <c r="H56" s="39"/>
      <c r="I56" s="89"/>
    </row>
    <row r="57" spans="1:9" ht="20.100000000000001" customHeight="1">
      <c r="A57" s="258" t="s">
        <v>24</v>
      </c>
      <c r="B57" s="36"/>
      <c r="C57" s="31">
        <v>2018</v>
      </c>
      <c r="D57" s="39">
        <v>141</v>
      </c>
      <c r="E57" s="39"/>
      <c r="F57" s="39">
        <f>SUM(G57:H57)</f>
        <v>37</v>
      </c>
      <c r="G57" s="39">
        <v>33</v>
      </c>
      <c r="H57" s="39">
        <v>4</v>
      </c>
      <c r="I57" s="89"/>
    </row>
    <row r="58" spans="1:9" ht="20.100000000000001" customHeight="1">
      <c r="A58" s="258"/>
      <c r="B58" s="36"/>
      <c r="C58" s="31">
        <v>2019</v>
      </c>
      <c r="D58" s="39">
        <v>104</v>
      </c>
      <c r="E58" s="39"/>
      <c r="F58" s="39">
        <f>SUM(G58:H58)</f>
        <v>35</v>
      </c>
      <c r="G58" s="300">
        <v>33</v>
      </c>
      <c r="H58" s="300">
        <v>2</v>
      </c>
      <c r="I58" s="89"/>
    </row>
    <row r="59" spans="1:9" ht="20.100000000000001" customHeight="1">
      <c r="A59" s="258"/>
      <c r="B59" s="36"/>
      <c r="C59" s="31">
        <v>2020</v>
      </c>
      <c r="D59" s="39">
        <v>89</v>
      </c>
      <c r="E59" s="39"/>
      <c r="F59" s="39">
        <f>SUM(G59:H59)</f>
        <v>33</v>
      </c>
      <c r="G59" s="100">
        <v>30</v>
      </c>
      <c r="H59" s="100">
        <v>3</v>
      </c>
      <c r="I59" s="89"/>
    </row>
    <row r="60" spans="1:9" ht="8.1" customHeight="1">
      <c r="A60" s="36"/>
      <c r="B60" s="18"/>
      <c r="C60" s="31"/>
      <c r="D60" s="39"/>
      <c r="E60" s="39"/>
      <c r="F60" s="39"/>
      <c r="G60" s="39"/>
      <c r="H60" s="39"/>
      <c r="I60" s="89"/>
    </row>
    <row r="61" spans="1:9" ht="20.100000000000001" customHeight="1">
      <c r="A61" s="258" t="s">
        <v>42</v>
      </c>
      <c r="B61" s="36"/>
      <c r="C61" s="31">
        <v>2018</v>
      </c>
      <c r="D61" s="39" t="s">
        <v>17</v>
      </c>
      <c r="E61" s="39"/>
      <c r="F61" s="39" t="s">
        <v>17</v>
      </c>
      <c r="G61" s="39" t="s">
        <v>17</v>
      </c>
      <c r="H61" s="39" t="s">
        <v>17</v>
      </c>
      <c r="I61" s="89"/>
    </row>
    <row r="62" spans="1:9" ht="20.100000000000001" customHeight="1">
      <c r="A62" s="89"/>
      <c r="B62" s="36"/>
      <c r="C62" s="31">
        <v>2019</v>
      </c>
      <c r="D62" s="39" t="s">
        <v>17</v>
      </c>
      <c r="E62" s="39"/>
      <c r="F62" s="39" t="s">
        <v>17</v>
      </c>
      <c r="G62" s="39" t="s">
        <v>17</v>
      </c>
      <c r="H62" s="39" t="s">
        <v>17</v>
      </c>
      <c r="I62" s="89"/>
    </row>
    <row r="63" spans="1:9" ht="20.100000000000001" customHeight="1">
      <c r="A63" s="89"/>
      <c r="B63" s="36"/>
      <c r="C63" s="31">
        <v>2020</v>
      </c>
      <c r="D63" s="39" t="s">
        <v>17</v>
      </c>
      <c r="E63" s="39"/>
      <c r="F63" s="39" t="s">
        <v>17</v>
      </c>
      <c r="G63" s="39" t="s">
        <v>17</v>
      </c>
      <c r="H63" s="39" t="s">
        <v>17</v>
      </c>
      <c r="I63" s="89"/>
    </row>
    <row r="64" spans="1:9" ht="8.1" customHeight="1">
      <c r="A64" s="36"/>
      <c r="B64" s="18"/>
      <c r="C64" s="31"/>
      <c r="D64" s="39"/>
      <c r="E64" s="39"/>
      <c r="F64" s="39"/>
      <c r="G64" s="39"/>
      <c r="H64" s="39"/>
      <c r="I64" s="89"/>
    </row>
    <row r="65" spans="1:9" ht="20.100000000000001" customHeight="1">
      <c r="A65" s="29" t="s">
        <v>25</v>
      </c>
      <c r="B65" s="36"/>
      <c r="C65" s="31">
        <v>2018</v>
      </c>
      <c r="D65" s="39">
        <v>1098</v>
      </c>
      <c r="E65" s="39"/>
      <c r="F65" s="39">
        <f>SUM(G65:H65)</f>
        <v>78</v>
      </c>
      <c r="G65" s="39">
        <v>39</v>
      </c>
      <c r="H65" s="39">
        <v>39</v>
      </c>
      <c r="I65" s="89"/>
    </row>
    <row r="66" spans="1:9" ht="20.100000000000001" customHeight="1">
      <c r="A66" s="36"/>
      <c r="B66" s="36"/>
      <c r="C66" s="31">
        <v>2019</v>
      </c>
      <c r="D66" s="39">
        <v>1109</v>
      </c>
      <c r="E66" s="39"/>
      <c r="F66" s="39">
        <f>SUM(G66:H66)</f>
        <v>76</v>
      </c>
      <c r="G66" s="300">
        <v>38</v>
      </c>
      <c r="H66" s="300">
        <v>38</v>
      </c>
      <c r="I66" s="89"/>
    </row>
    <row r="67" spans="1:9" ht="20.100000000000001" customHeight="1">
      <c r="A67" s="36"/>
      <c r="B67" s="36"/>
      <c r="C67" s="31">
        <v>2020</v>
      </c>
      <c r="D67" s="39">
        <v>841</v>
      </c>
      <c r="F67" s="39">
        <f>SUM(G67:H67)</f>
        <v>62</v>
      </c>
      <c r="G67" s="86">
        <v>35</v>
      </c>
      <c r="H67" s="86">
        <v>27</v>
      </c>
      <c r="I67" s="89"/>
    </row>
    <row r="68" spans="1:9" ht="8.1" customHeight="1">
      <c r="A68" s="36"/>
      <c r="B68" s="18"/>
      <c r="C68" s="31"/>
      <c r="D68" s="39"/>
      <c r="E68" s="39"/>
      <c r="F68" s="39"/>
      <c r="G68" s="39"/>
      <c r="H68" s="39"/>
      <c r="I68" s="89"/>
    </row>
    <row r="69" spans="1:9" ht="20.100000000000001" customHeight="1">
      <c r="A69" s="258" t="s">
        <v>26</v>
      </c>
      <c r="B69" s="36"/>
      <c r="C69" s="31">
        <v>2018</v>
      </c>
      <c r="D69" s="39">
        <v>1939</v>
      </c>
      <c r="E69" s="39"/>
      <c r="F69" s="39">
        <f>SUM(G69:H69)</f>
        <v>80</v>
      </c>
      <c r="G69" s="39">
        <v>39</v>
      </c>
      <c r="H69" s="39">
        <v>41</v>
      </c>
      <c r="I69" s="89"/>
    </row>
    <row r="70" spans="1:9" ht="20.100000000000001" customHeight="1">
      <c r="A70" s="89"/>
      <c r="B70" s="36"/>
      <c r="C70" s="31">
        <v>2019</v>
      </c>
      <c r="D70" s="39">
        <v>1967</v>
      </c>
      <c r="E70" s="39"/>
      <c r="F70" s="39">
        <f>SUM(G70:H70)</f>
        <v>80</v>
      </c>
      <c r="G70" s="300">
        <v>53</v>
      </c>
      <c r="H70" s="300">
        <v>27</v>
      </c>
      <c r="I70" s="89"/>
    </row>
    <row r="71" spans="1:9" ht="20.100000000000001" customHeight="1">
      <c r="A71" s="89"/>
      <c r="B71" s="36"/>
      <c r="C71" s="31">
        <v>2020</v>
      </c>
      <c r="D71" s="39">
        <v>1492</v>
      </c>
      <c r="E71" s="39"/>
      <c r="F71" s="39">
        <f>SUM(G71:H71)</f>
        <v>34</v>
      </c>
      <c r="G71" s="100">
        <v>8</v>
      </c>
      <c r="H71" s="100">
        <v>26</v>
      </c>
      <c r="I71" s="89"/>
    </row>
    <row r="72" spans="1:9" ht="8.1" customHeight="1">
      <c r="A72" s="36"/>
      <c r="B72" s="18"/>
      <c r="C72" s="31"/>
      <c r="D72" s="39"/>
      <c r="E72" s="39"/>
      <c r="F72" s="39"/>
      <c r="G72" s="39"/>
      <c r="H72" s="39"/>
      <c r="I72" s="89"/>
    </row>
    <row r="73" spans="1:9" ht="20.100000000000001" customHeight="1">
      <c r="A73" s="242" t="s">
        <v>27</v>
      </c>
      <c r="B73" s="36"/>
      <c r="C73" s="31">
        <v>2018</v>
      </c>
      <c r="D73" s="39">
        <v>1589</v>
      </c>
      <c r="E73" s="39"/>
      <c r="F73" s="39">
        <f>SUM(G73:H73)</f>
        <v>35</v>
      </c>
      <c r="G73" s="235">
        <v>11</v>
      </c>
      <c r="H73" s="235">
        <v>24</v>
      </c>
      <c r="I73" s="89"/>
    </row>
    <row r="74" spans="1:9" ht="20.100000000000001" customHeight="1">
      <c r="A74" s="36"/>
      <c r="B74" s="36"/>
      <c r="C74" s="31">
        <v>2019</v>
      </c>
      <c r="D74" s="39">
        <v>1637</v>
      </c>
      <c r="E74" s="39"/>
      <c r="F74" s="39">
        <f>SUM(G74:H74)</f>
        <v>69</v>
      </c>
      <c r="G74" s="300">
        <v>42</v>
      </c>
      <c r="H74" s="300">
        <v>27</v>
      </c>
      <c r="I74" s="89"/>
    </row>
    <row r="75" spans="1:9" ht="20.100000000000001" customHeight="1">
      <c r="A75" s="36"/>
      <c r="B75" s="36"/>
      <c r="C75" s="31">
        <v>2020</v>
      </c>
      <c r="D75" s="39">
        <v>1291</v>
      </c>
      <c r="E75" s="39"/>
      <c r="F75" s="39">
        <f>SUM(G75:H75)</f>
        <v>61</v>
      </c>
      <c r="G75" s="100">
        <v>39</v>
      </c>
      <c r="H75" s="100">
        <v>22</v>
      </c>
      <c r="I75" s="89"/>
    </row>
    <row r="76" spans="1:9" ht="8.1" customHeight="1">
      <c r="A76" s="36"/>
      <c r="B76" s="18"/>
      <c r="C76" s="31"/>
      <c r="D76" s="39"/>
      <c r="E76" s="39"/>
      <c r="F76" s="39"/>
      <c r="G76" s="39"/>
      <c r="H76" s="39"/>
      <c r="I76" s="89"/>
    </row>
    <row r="77" spans="1:9" ht="20.100000000000001" customHeight="1">
      <c r="A77" s="258" t="s">
        <v>28</v>
      </c>
      <c r="B77" s="36"/>
      <c r="C77" s="31">
        <v>2018</v>
      </c>
      <c r="D77" s="39">
        <v>208</v>
      </c>
      <c r="E77" s="39"/>
      <c r="F77" s="39">
        <f>SUM(G77:H77)</f>
        <v>34</v>
      </c>
      <c r="G77" s="39">
        <v>27</v>
      </c>
      <c r="H77" s="39">
        <v>7</v>
      </c>
      <c r="I77" s="89"/>
    </row>
    <row r="78" spans="1:9" ht="20.100000000000001" customHeight="1">
      <c r="A78" s="89"/>
      <c r="B78" s="36"/>
      <c r="C78" s="31">
        <v>2019</v>
      </c>
      <c r="D78" s="39">
        <v>179</v>
      </c>
      <c r="E78" s="39"/>
      <c r="F78" s="39">
        <f>SUM(G78:H78)</f>
        <v>35</v>
      </c>
      <c r="G78" s="300">
        <v>29</v>
      </c>
      <c r="H78" s="300">
        <v>6</v>
      </c>
      <c r="I78" s="89"/>
    </row>
    <row r="79" spans="1:9" ht="20.100000000000001" customHeight="1">
      <c r="A79" s="89"/>
      <c r="B79" s="36"/>
      <c r="C79" s="31">
        <v>2020</v>
      </c>
      <c r="D79" s="39">
        <v>173</v>
      </c>
      <c r="E79" s="39"/>
      <c r="F79" s="39">
        <f>SUM(G79:H79)</f>
        <v>53</v>
      </c>
      <c r="G79" s="100">
        <v>46</v>
      </c>
      <c r="H79" s="100">
        <v>7</v>
      </c>
      <c r="I79" s="89"/>
    </row>
    <row r="80" spans="1:9" ht="20.100000000000001" customHeight="1">
      <c r="A80" s="45"/>
      <c r="B80" s="45"/>
      <c r="C80" s="45"/>
      <c r="D80" s="45"/>
      <c r="E80" s="45"/>
      <c r="F80" s="45"/>
      <c r="G80" s="45"/>
      <c r="H80" s="45"/>
      <c r="I80" s="44"/>
    </row>
    <row r="81" spans="1:9" ht="20.100000000000001" customHeight="1">
      <c r="A81" s="285"/>
      <c r="B81" s="44"/>
      <c r="C81" s="286"/>
      <c r="D81" s="302"/>
      <c r="E81" s="302"/>
      <c r="F81" s="302"/>
      <c r="G81" s="107"/>
      <c r="I81" s="245" t="s">
        <v>29</v>
      </c>
    </row>
    <row r="82" spans="1:9" ht="20.100000000000001" customHeight="1">
      <c r="A82" s="285"/>
      <c r="B82" s="44"/>
      <c r="C82" s="286"/>
      <c r="D82" s="302"/>
      <c r="E82" s="302"/>
      <c r="F82" s="302"/>
      <c r="G82" s="107"/>
      <c r="I82" s="237" t="s">
        <v>30</v>
      </c>
    </row>
    <row r="83" spans="1:9" ht="20.100000000000001" customHeight="1">
      <c r="A83" s="228"/>
      <c r="B83" s="228"/>
      <c r="C83" s="54"/>
      <c r="D83" s="39"/>
      <c r="E83" s="43"/>
      <c r="F83" s="39"/>
      <c r="G83" s="272"/>
      <c r="H83" s="272"/>
    </row>
  </sheetData>
  <mergeCells count="1">
    <mergeCell ref="F7:H7"/>
  </mergeCells>
  <printOptions horizontalCentered="1"/>
  <pageMargins left="0.55000000000000004" right="0.55000000000000004" top="0.55000000000000004" bottom="0.55000000000000004" header="0.55000000000000004" footer="0.55000000000000004"/>
  <pageSetup paperSize="9" scale="57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K71"/>
  <sheetViews>
    <sheetView view="pageBreakPreview" topLeftCell="A3" zoomScaleNormal="100" zoomScaleSheetLayoutView="100" workbookViewId="0">
      <selection activeCell="A4" sqref="A4"/>
    </sheetView>
  </sheetViews>
  <sheetFormatPr defaultColWidth="9" defaultRowHeight="20.100000000000001" customHeight="1"/>
  <cols>
    <col min="1" max="3" width="12.7109375" style="1" customWidth="1"/>
    <col min="4" max="4" width="14.7109375" style="1" customWidth="1"/>
    <col min="5" max="6" width="18.7109375" style="1" customWidth="1"/>
    <col min="7" max="10" width="14.7109375" style="1" customWidth="1"/>
    <col min="11" max="11" width="1.7109375" style="1" customWidth="1"/>
    <col min="12" max="16384" width="9" style="1"/>
  </cols>
  <sheetData>
    <row r="1" spans="1:11" ht="8.1" customHeight="1">
      <c r="A1" s="11"/>
      <c r="B1" s="11"/>
      <c r="C1" s="110"/>
      <c r="D1" s="11"/>
      <c r="E1" s="11"/>
      <c r="F1" s="11"/>
      <c r="G1" s="11"/>
      <c r="H1" s="11"/>
      <c r="I1" s="11"/>
      <c r="J1" s="11"/>
      <c r="K1" s="11"/>
    </row>
    <row r="2" spans="1:11" ht="8.1" customHeight="1">
      <c r="A2" s="11"/>
      <c r="B2" s="11"/>
      <c r="C2" s="110"/>
      <c r="D2" s="11"/>
      <c r="E2" s="11"/>
      <c r="F2" s="11"/>
      <c r="G2" s="11"/>
      <c r="H2" s="11"/>
      <c r="I2" s="11"/>
      <c r="J2" s="11"/>
      <c r="K2" s="11"/>
    </row>
    <row r="3" spans="1:11" ht="20.100000000000001" customHeight="1">
      <c r="A3" s="111" t="s">
        <v>403</v>
      </c>
      <c r="B3" s="111"/>
      <c r="C3" s="112"/>
      <c r="D3" s="11"/>
      <c r="E3" s="11"/>
      <c r="F3" s="11"/>
      <c r="G3" s="11"/>
      <c r="H3" s="11"/>
      <c r="I3" s="11"/>
      <c r="J3" s="11"/>
      <c r="K3" s="11"/>
    </row>
    <row r="4" spans="1:11" ht="20.100000000000001" customHeight="1">
      <c r="A4" s="113" t="s">
        <v>404</v>
      </c>
      <c r="B4" s="113"/>
      <c r="C4" s="114"/>
      <c r="D4" s="11"/>
      <c r="E4" s="11"/>
      <c r="F4" s="11"/>
      <c r="G4" s="11"/>
      <c r="H4" s="11"/>
      <c r="I4" s="11"/>
      <c r="J4" s="11"/>
      <c r="K4" s="11"/>
    </row>
    <row r="5" spans="1:11" ht="8.1" customHeight="1">
      <c r="A5" s="12"/>
      <c r="B5" s="12"/>
      <c r="C5" s="12"/>
      <c r="D5" s="12"/>
      <c r="E5" s="12"/>
      <c r="F5" s="12"/>
      <c r="G5" s="12"/>
      <c r="H5" s="12"/>
      <c r="I5" s="12"/>
      <c r="J5" s="12"/>
      <c r="K5" s="11"/>
    </row>
    <row r="6" spans="1:11" ht="8.1" customHeight="1">
      <c r="A6" s="13"/>
      <c r="B6" s="13"/>
      <c r="C6" s="13"/>
      <c r="D6" s="13"/>
      <c r="E6" s="13"/>
      <c r="F6" s="13"/>
      <c r="G6" s="13"/>
      <c r="H6" s="13"/>
      <c r="I6" s="13"/>
      <c r="J6" s="13"/>
      <c r="K6" s="11"/>
    </row>
    <row r="7" spans="1:11" ht="20.100000000000001" customHeight="1">
      <c r="A7" s="115" t="s">
        <v>79</v>
      </c>
      <c r="B7" s="116"/>
      <c r="C7" s="117" t="s">
        <v>4</v>
      </c>
      <c r="D7" s="118" t="s">
        <v>189</v>
      </c>
      <c r="E7" s="118" t="s">
        <v>190</v>
      </c>
      <c r="F7" s="118" t="s">
        <v>190</v>
      </c>
      <c r="G7" s="118" t="s">
        <v>191</v>
      </c>
      <c r="H7" s="118" t="s">
        <v>192</v>
      </c>
      <c r="I7" s="118" t="s">
        <v>154</v>
      </c>
      <c r="J7" s="118" t="s">
        <v>193</v>
      </c>
      <c r="K7" s="14"/>
    </row>
    <row r="8" spans="1:11" ht="20.100000000000001" customHeight="1">
      <c r="A8" s="119" t="s">
        <v>82</v>
      </c>
      <c r="B8" s="120"/>
      <c r="C8" s="121" t="s">
        <v>6</v>
      </c>
      <c r="D8" s="118" t="s">
        <v>194</v>
      </c>
      <c r="E8" s="118" t="s">
        <v>195</v>
      </c>
      <c r="F8" s="118" t="s">
        <v>195</v>
      </c>
      <c r="G8" s="118" t="s">
        <v>130</v>
      </c>
      <c r="H8" s="118" t="s">
        <v>173</v>
      </c>
      <c r="I8" s="118" t="s">
        <v>196</v>
      </c>
      <c r="J8" s="118" t="s">
        <v>197</v>
      </c>
      <c r="K8" s="18"/>
    </row>
    <row r="9" spans="1:11" ht="20.100000000000001" customHeight="1">
      <c r="A9" s="122"/>
      <c r="B9" s="122"/>
      <c r="C9" s="123"/>
      <c r="D9" s="124" t="s">
        <v>198</v>
      </c>
      <c r="E9" s="118" t="s">
        <v>199</v>
      </c>
      <c r="F9" s="118" t="s">
        <v>200</v>
      </c>
      <c r="G9" s="124" t="s">
        <v>133</v>
      </c>
      <c r="H9" s="124" t="s">
        <v>201</v>
      </c>
      <c r="I9" s="124" t="s">
        <v>132</v>
      </c>
      <c r="J9" s="118" t="s">
        <v>202</v>
      </c>
      <c r="K9" s="18"/>
    </row>
    <row r="10" spans="1:11" ht="20.100000000000001" customHeight="1">
      <c r="A10" s="122"/>
      <c r="B10" s="122"/>
      <c r="C10" s="123"/>
      <c r="D10" s="124" t="s">
        <v>203</v>
      </c>
      <c r="E10" s="124" t="s">
        <v>204</v>
      </c>
      <c r="F10" s="124" t="s">
        <v>205</v>
      </c>
      <c r="G10" s="124" t="s">
        <v>203</v>
      </c>
      <c r="H10" s="124"/>
      <c r="I10" s="124" t="s">
        <v>206</v>
      </c>
      <c r="J10" s="124" t="s">
        <v>207</v>
      </c>
      <c r="K10" s="18"/>
    </row>
    <row r="11" spans="1:11" ht="20.100000000000001" customHeight="1">
      <c r="A11" s="122"/>
      <c r="B11" s="122"/>
      <c r="C11" s="123"/>
      <c r="D11" s="125"/>
      <c r="E11" s="124" t="s">
        <v>208</v>
      </c>
      <c r="F11" s="124" t="s">
        <v>209</v>
      </c>
      <c r="G11" s="118"/>
      <c r="H11" s="124"/>
      <c r="I11" s="124"/>
      <c r="J11" s="124" t="s">
        <v>210</v>
      </c>
      <c r="K11" s="18"/>
    </row>
    <row r="12" spans="1:11" ht="8.1" customHeight="1">
      <c r="A12" s="22"/>
      <c r="B12" s="22"/>
      <c r="C12" s="22"/>
      <c r="D12" s="22"/>
      <c r="E12" s="22"/>
      <c r="F12" s="22"/>
      <c r="G12" s="22"/>
      <c r="H12" s="22"/>
      <c r="I12" s="22"/>
      <c r="J12" s="22"/>
      <c r="K12" s="18"/>
    </row>
    <row r="13" spans="1:11" ht="8.1" customHeight="1">
      <c r="A13" s="23"/>
      <c r="B13" s="23"/>
      <c r="C13" s="23"/>
      <c r="D13" s="23"/>
      <c r="E13" s="23"/>
      <c r="F13" s="23"/>
      <c r="G13" s="23"/>
      <c r="H13" s="23"/>
      <c r="I13" s="23"/>
      <c r="J13" s="23"/>
      <c r="K13" s="27"/>
    </row>
    <row r="14" spans="1:11" ht="20.100000000000001" customHeight="1">
      <c r="A14" s="126" t="s">
        <v>12</v>
      </c>
      <c r="B14" s="127"/>
      <c r="C14" s="128">
        <v>2018</v>
      </c>
      <c r="D14" s="129">
        <f t="shared" ref="D14:J16" si="0">SUM(D18,D22,D26,D30,D34,D38,D42,D46,D50,D54,D58,D62,D66)</f>
        <v>1</v>
      </c>
      <c r="E14" s="129">
        <f t="shared" si="0"/>
        <v>2</v>
      </c>
      <c r="F14" s="129">
        <f t="shared" si="0"/>
        <v>1</v>
      </c>
      <c r="G14" s="129" t="s">
        <v>17</v>
      </c>
      <c r="H14" s="129" t="s">
        <v>17</v>
      </c>
      <c r="I14" s="129">
        <f t="shared" si="0"/>
        <v>370</v>
      </c>
      <c r="J14" s="129">
        <f t="shared" si="0"/>
        <v>21</v>
      </c>
      <c r="K14" s="14"/>
    </row>
    <row r="15" spans="1:11" ht="20.100000000000001" customHeight="1">
      <c r="A15" s="130"/>
      <c r="B15" s="127"/>
      <c r="C15" s="128">
        <v>2019</v>
      </c>
      <c r="D15" s="129" t="s">
        <v>17</v>
      </c>
      <c r="E15" s="129" t="s">
        <v>17</v>
      </c>
      <c r="F15" s="129" t="s">
        <v>17</v>
      </c>
      <c r="G15" s="129" t="s">
        <v>17</v>
      </c>
      <c r="H15" s="129" t="s">
        <v>17</v>
      </c>
      <c r="I15" s="129">
        <f t="shared" si="0"/>
        <v>360</v>
      </c>
      <c r="J15" s="129">
        <f t="shared" si="0"/>
        <v>12</v>
      </c>
      <c r="K15" s="18"/>
    </row>
    <row r="16" spans="1:11" ht="20.100000000000001" customHeight="1">
      <c r="A16" s="130"/>
      <c r="B16" s="127"/>
      <c r="C16" s="128">
        <v>2020</v>
      </c>
      <c r="D16" s="129" t="s">
        <v>17</v>
      </c>
      <c r="E16" s="129">
        <f t="shared" si="0"/>
        <v>1</v>
      </c>
      <c r="F16" s="129" t="s">
        <v>17</v>
      </c>
      <c r="G16" s="129" t="s">
        <v>17</v>
      </c>
      <c r="H16" s="129" t="s">
        <v>17</v>
      </c>
      <c r="I16" s="129">
        <f t="shared" si="0"/>
        <v>295</v>
      </c>
      <c r="J16" s="129">
        <f t="shared" si="0"/>
        <v>21</v>
      </c>
      <c r="K16" s="35"/>
    </row>
    <row r="17" spans="1:11" ht="8.1" customHeight="1">
      <c r="A17" s="131"/>
      <c r="B17" s="127"/>
      <c r="C17" s="128"/>
      <c r="D17" s="132"/>
      <c r="E17" s="133"/>
      <c r="F17" s="133"/>
      <c r="G17" s="133"/>
      <c r="H17" s="133"/>
      <c r="I17" s="133"/>
      <c r="J17" s="133"/>
      <c r="K17" s="35"/>
    </row>
    <row r="18" spans="1:11" ht="20.100000000000001" customHeight="1">
      <c r="A18" s="130" t="s">
        <v>225</v>
      </c>
      <c r="B18" s="134"/>
      <c r="C18" s="135">
        <v>2018</v>
      </c>
      <c r="D18" s="108" t="s">
        <v>17</v>
      </c>
      <c r="E18" s="108" t="s">
        <v>17</v>
      </c>
      <c r="F18" s="39">
        <v>1</v>
      </c>
      <c r="G18" s="108" t="s">
        <v>17</v>
      </c>
      <c r="H18" s="108" t="s">
        <v>17</v>
      </c>
      <c r="I18" s="39">
        <v>17</v>
      </c>
      <c r="J18" s="108" t="s">
        <v>17</v>
      </c>
      <c r="K18" s="35"/>
    </row>
    <row r="19" spans="1:11" ht="20.100000000000001" customHeight="1">
      <c r="A19" s="130"/>
      <c r="B19" s="134"/>
      <c r="C19" s="135">
        <v>2019</v>
      </c>
      <c r="D19" s="136" t="s">
        <v>17</v>
      </c>
      <c r="E19" s="136" t="s">
        <v>17</v>
      </c>
      <c r="F19" s="137" t="s">
        <v>17</v>
      </c>
      <c r="G19" s="136" t="s">
        <v>17</v>
      </c>
      <c r="H19" s="136" t="s">
        <v>17</v>
      </c>
      <c r="I19" s="137">
        <v>22</v>
      </c>
      <c r="J19" s="137">
        <v>2</v>
      </c>
      <c r="K19" s="35"/>
    </row>
    <row r="20" spans="1:11" ht="20.100000000000001" customHeight="1">
      <c r="A20" s="138"/>
      <c r="B20" s="134"/>
      <c r="C20" s="135">
        <v>2020</v>
      </c>
      <c r="D20" s="136" t="s">
        <v>17</v>
      </c>
      <c r="E20" s="139">
        <v>1</v>
      </c>
      <c r="F20" s="136" t="s">
        <v>17</v>
      </c>
      <c r="G20" s="136" t="s">
        <v>17</v>
      </c>
      <c r="H20" s="136" t="s">
        <v>17</v>
      </c>
      <c r="I20" s="139">
        <v>13</v>
      </c>
      <c r="J20" s="136" t="s">
        <v>17</v>
      </c>
      <c r="K20" s="35"/>
    </row>
    <row r="21" spans="1:11" ht="8.1" customHeight="1">
      <c r="A21" s="140"/>
      <c r="B21" s="134"/>
      <c r="C21" s="128"/>
      <c r="D21" s="139"/>
      <c r="E21" s="139"/>
      <c r="F21" s="139"/>
      <c r="G21" s="139"/>
      <c r="H21" s="139"/>
      <c r="I21" s="139"/>
      <c r="J21" s="139"/>
      <c r="K21" s="145"/>
    </row>
    <row r="22" spans="1:11" ht="20.100000000000001" customHeight="1">
      <c r="A22" s="130" t="s">
        <v>226</v>
      </c>
      <c r="B22" s="134"/>
      <c r="C22" s="135">
        <v>2018</v>
      </c>
      <c r="D22" s="108" t="s">
        <v>17</v>
      </c>
      <c r="E22" s="108" t="s">
        <v>17</v>
      </c>
      <c r="F22" s="108" t="s">
        <v>17</v>
      </c>
      <c r="G22" s="108" t="s">
        <v>17</v>
      </c>
      <c r="H22" s="108" t="s">
        <v>17</v>
      </c>
      <c r="I22" s="143">
        <v>47</v>
      </c>
      <c r="J22" s="108" t="s">
        <v>17</v>
      </c>
      <c r="K22" s="145"/>
    </row>
    <row r="23" spans="1:11" ht="20.100000000000001" customHeight="1">
      <c r="A23" s="130"/>
      <c r="B23" s="134"/>
      <c r="C23" s="135">
        <v>2019</v>
      </c>
      <c r="D23" s="136" t="s">
        <v>17</v>
      </c>
      <c r="E23" s="136" t="s">
        <v>17</v>
      </c>
      <c r="F23" s="136" t="s">
        <v>17</v>
      </c>
      <c r="G23" s="136" t="s">
        <v>17</v>
      </c>
      <c r="H23" s="136" t="s">
        <v>17</v>
      </c>
      <c r="I23" s="137">
        <v>43</v>
      </c>
      <c r="J23" s="136" t="s">
        <v>17</v>
      </c>
      <c r="K23" s="145"/>
    </row>
    <row r="24" spans="1:11" ht="20.100000000000001" customHeight="1">
      <c r="A24" s="130"/>
      <c r="B24" s="134"/>
      <c r="C24" s="135">
        <v>2020</v>
      </c>
      <c r="D24" s="136" t="s">
        <v>17</v>
      </c>
      <c r="E24" s="136" t="s">
        <v>17</v>
      </c>
      <c r="F24" s="136" t="s">
        <v>17</v>
      </c>
      <c r="G24" s="136" t="s">
        <v>17</v>
      </c>
      <c r="H24" s="136" t="s">
        <v>17</v>
      </c>
      <c r="I24" s="141">
        <v>34</v>
      </c>
      <c r="J24" s="136" t="s">
        <v>17</v>
      </c>
      <c r="K24" s="145"/>
    </row>
    <row r="25" spans="1:11" ht="8.1" customHeight="1">
      <c r="A25" s="140"/>
      <c r="B25" s="134"/>
      <c r="C25" s="128"/>
      <c r="D25" s="139"/>
      <c r="E25" s="141"/>
      <c r="F25" s="141"/>
      <c r="G25" s="141"/>
      <c r="H25" s="141"/>
      <c r="I25" s="141"/>
      <c r="J25" s="141"/>
      <c r="K25" s="145"/>
    </row>
    <row r="26" spans="1:11" ht="20.100000000000001" customHeight="1">
      <c r="A26" s="130" t="s">
        <v>109</v>
      </c>
      <c r="B26" s="134"/>
      <c r="C26" s="135">
        <v>2018</v>
      </c>
      <c r="D26" s="108" t="s">
        <v>17</v>
      </c>
      <c r="E26" s="39">
        <v>1</v>
      </c>
      <c r="F26" s="108" t="s">
        <v>17</v>
      </c>
      <c r="G26" s="108" t="s">
        <v>17</v>
      </c>
      <c r="H26" s="108" t="s">
        <v>17</v>
      </c>
      <c r="I26" s="39">
        <v>119</v>
      </c>
      <c r="J26" s="39">
        <v>15</v>
      </c>
      <c r="K26" s="145"/>
    </row>
    <row r="27" spans="1:11" ht="20.100000000000001" customHeight="1">
      <c r="A27" s="130"/>
      <c r="B27" s="134"/>
      <c r="C27" s="135">
        <v>2019</v>
      </c>
      <c r="D27" s="136" t="s">
        <v>17</v>
      </c>
      <c r="E27" s="136" t="s">
        <v>17</v>
      </c>
      <c r="F27" s="136" t="s">
        <v>17</v>
      </c>
      <c r="G27" s="136" t="s">
        <v>17</v>
      </c>
      <c r="H27" s="136" t="s">
        <v>17</v>
      </c>
      <c r="I27" s="137">
        <v>117</v>
      </c>
      <c r="J27" s="136">
        <v>9</v>
      </c>
      <c r="K27" s="145"/>
    </row>
    <row r="28" spans="1:11" ht="20.100000000000001" customHeight="1">
      <c r="A28" s="130"/>
      <c r="B28" s="134"/>
      <c r="C28" s="135">
        <v>2020</v>
      </c>
      <c r="D28" s="136" t="s">
        <v>17</v>
      </c>
      <c r="E28" s="136" t="s">
        <v>17</v>
      </c>
      <c r="F28" s="136" t="s">
        <v>17</v>
      </c>
      <c r="G28" s="136" t="s">
        <v>17</v>
      </c>
      <c r="H28" s="136" t="s">
        <v>17</v>
      </c>
      <c r="I28" s="139">
        <v>109</v>
      </c>
      <c r="J28" s="136">
        <v>19</v>
      </c>
      <c r="K28" s="145"/>
    </row>
    <row r="29" spans="1:11" ht="8.1" customHeight="1">
      <c r="A29" s="140"/>
      <c r="B29" s="134"/>
      <c r="C29" s="128"/>
      <c r="D29" s="139"/>
      <c r="E29" s="139"/>
      <c r="F29" s="139"/>
      <c r="G29" s="139"/>
      <c r="H29" s="139"/>
      <c r="I29" s="139"/>
      <c r="J29" s="139"/>
      <c r="K29" s="145"/>
    </row>
    <row r="30" spans="1:11" ht="20.100000000000001" customHeight="1">
      <c r="A30" s="130" t="s">
        <v>18</v>
      </c>
      <c r="B30" s="134"/>
      <c r="C30" s="135">
        <v>2018</v>
      </c>
      <c r="D30" s="108" t="s">
        <v>17</v>
      </c>
      <c r="E30" s="108" t="s">
        <v>17</v>
      </c>
      <c r="F30" s="108" t="s">
        <v>17</v>
      </c>
      <c r="G30" s="108" t="s">
        <v>17</v>
      </c>
      <c r="H30" s="108" t="s">
        <v>17</v>
      </c>
      <c r="I30" s="143">
        <v>12</v>
      </c>
      <c r="J30" s="143">
        <v>2</v>
      </c>
      <c r="K30" s="145"/>
    </row>
    <row r="31" spans="1:11" ht="20.100000000000001" customHeight="1">
      <c r="A31" s="140"/>
      <c r="B31" s="134"/>
      <c r="C31" s="135">
        <v>2019</v>
      </c>
      <c r="D31" s="136" t="s">
        <v>17</v>
      </c>
      <c r="E31" s="136" t="s">
        <v>17</v>
      </c>
      <c r="F31" s="136" t="s">
        <v>17</v>
      </c>
      <c r="G31" s="136" t="s">
        <v>17</v>
      </c>
      <c r="H31" s="136" t="s">
        <v>17</v>
      </c>
      <c r="I31" s="137">
        <v>23</v>
      </c>
      <c r="J31" s="136" t="s">
        <v>17</v>
      </c>
      <c r="K31" s="145"/>
    </row>
    <row r="32" spans="1:11" ht="20.100000000000001" customHeight="1">
      <c r="A32" s="140"/>
      <c r="B32" s="134"/>
      <c r="C32" s="135">
        <v>2020</v>
      </c>
      <c r="D32" s="136" t="s">
        <v>17</v>
      </c>
      <c r="E32" s="136" t="s">
        <v>17</v>
      </c>
      <c r="F32" s="141" t="s">
        <v>17</v>
      </c>
      <c r="G32" s="136" t="s">
        <v>17</v>
      </c>
      <c r="H32" s="141" t="s">
        <v>17</v>
      </c>
      <c r="I32" s="141">
        <v>13</v>
      </c>
      <c r="J32" s="136" t="s">
        <v>17</v>
      </c>
      <c r="K32" s="145"/>
    </row>
    <row r="33" spans="1:11" ht="8.1" customHeight="1">
      <c r="A33" s="140"/>
      <c r="B33" s="134"/>
      <c r="C33" s="128"/>
      <c r="D33" s="139"/>
      <c r="E33" s="141"/>
      <c r="F33" s="141"/>
      <c r="G33" s="141"/>
      <c r="H33" s="141"/>
      <c r="I33" s="141"/>
      <c r="J33" s="141"/>
      <c r="K33" s="145"/>
    </row>
    <row r="34" spans="1:11" ht="20.100000000000001" customHeight="1">
      <c r="A34" s="130" t="s">
        <v>19</v>
      </c>
      <c r="B34" s="134"/>
      <c r="C34" s="135">
        <v>2018</v>
      </c>
      <c r="D34" s="108" t="s">
        <v>17</v>
      </c>
      <c r="E34" s="108" t="s">
        <v>17</v>
      </c>
      <c r="F34" s="108" t="s">
        <v>17</v>
      </c>
      <c r="G34" s="108" t="s">
        <v>17</v>
      </c>
      <c r="H34" s="108" t="s">
        <v>17</v>
      </c>
      <c r="I34" s="39">
        <v>27</v>
      </c>
      <c r="J34" s="108" t="s">
        <v>17</v>
      </c>
      <c r="K34" s="145"/>
    </row>
    <row r="35" spans="1:11" ht="20.100000000000001" customHeight="1">
      <c r="A35" s="140"/>
      <c r="B35" s="134"/>
      <c r="C35" s="135">
        <v>2019</v>
      </c>
      <c r="D35" s="136" t="s">
        <v>17</v>
      </c>
      <c r="E35" s="136" t="s">
        <v>17</v>
      </c>
      <c r="F35" s="136" t="s">
        <v>17</v>
      </c>
      <c r="G35" s="136" t="s">
        <v>17</v>
      </c>
      <c r="H35" s="137" t="s">
        <v>17</v>
      </c>
      <c r="I35" s="137">
        <v>26</v>
      </c>
      <c r="J35" s="136" t="s">
        <v>17</v>
      </c>
      <c r="K35" s="145"/>
    </row>
    <row r="36" spans="1:11" ht="20.100000000000001" customHeight="1">
      <c r="A36" s="140"/>
      <c r="B36" s="134"/>
      <c r="C36" s="135">
        <v>2020</v>
      </c>
      <c r="D36" s="136" t="s">
        <v>17</v>
      </c>
      <c r="E36" s="136" t="s">
        <v>17</v>
      </c>
      <c r="F36" s="136" t="s">
        <v>17</v>
      </c>
      <c r="G36" s="136" t="s">
        <v>17</v>
      </c>
      <c r="H36" s="136" t="s">
        <v>17</v>
      </c>
      <c r="I36" s="139">
        <v>15</v>
      </c>
      <c r="J36" s="136" t="s">
        <v>17</v>
      </c>
      <c r="K36" s="145"/>
    </row>
    <row r="37" spans="1:11" ht="8.1" customHeight="1">
      <c r="A37" s="140"/>
      <c r="B37" s="134"/>
      <c r="C37" s="128"/>
      <c r="D37" s="139"/>
      <c r="E37" s="139"/>
      <c r="F37" s="139"/>
      <c r="G37" s="139"/>
      <c r="H37" s="139"/>
      <c r="I37" s="139"/>
      <c r="J37" s="139"/>
      <c r="K37" s="145"/>
    </row>
    <row r="38" spans="1:11" ht="20.100000000000001" customHeight="1">
      <c r="A38" s="130" t="s">
        <v>227</v>
      </c>
      <c r="B38" s="134"/>
      <c r="C38" s="135">
        <v>2018</v>
      </c>
      <c r="D38" s="108" t="s">
        <v>17</v>
      </c>
      <c r="E38" s="108" t="s">
        <v>17</v>
      </c>
      <c r="F38" s="108" t="s">
        <v>17</v>
      </c>
      <c r="G38" s="108" t="s">
        <v>17</v>
      </c>
      <c r="H38" s="108" t="s">
        <v>17</v>
      </c>
      <c r="I38" s="146">
        <v>40</v>
      </c>
      <c r="J38" s="108" t="s">
        <v>17</v>
      </c>
      <c r="K38" s="145"/>
    </row>
    <row r="39" spans="1:11" ht="20.100000000000001" customHeight="1">
      <c r="A39" s="140"/>
      <c r="B39" s="134"/>
      <c r="C39" s="135">
        <v>2019</v>
      </c>
      <c r="D39" s="136" t="s">
        <v>17</v>
      </c>
      <c r="E39" s="136" t="s">
        <v>17</v>
      </c>
      <c r="F39" s="136" t="s">
        <v>17</v>
      </c>
      <c r="G39" s="136" t="s">
        <v>17</v>
      </c>
      <c r="H39" s="136" t="s">
        <v>17</v>
      </c>
      <c r="I39" s="137">
        <v>33</v>
      </c>
      <c r="J39" s="136">
        <v>1</v>
      </c>
      <c r="K39" s="145"/>
    </row>
    <row r="40" spans="1:11" ht="20.100000000000001" customHeight="1">
      <c r="A40" s="140"/>
      <c r="B40" s="134"/>
      <c r="C40" s="135">
        <v>2020</v>
      </c>
      <c r="D40" s="136" t="s">
        <v>17</v>
      </c>
      <c r="E40" s="136" t="s">
        <v>17</v>
      </c>
      <c r="F40" s="141" t="s">
        <v>17</v>
      </c>
      <c r="G40" s="136" t="s">
        <v>17</v>
      </c>
      <c r="H40" s="147" t="s">
        <v>17</v>
      </c>
      <c r="I40" s="147">
        <v>33</v>
      </c>
      <c r="J40" s="136">
        <v>1</v>
      </c>
      <c r="K40" s="145"/>
    </row>
    <row r="41" spans="1:11" ht="8.1" customHeight="1">
      <c r="A41" s="140"/>
      <c r="B41" s="134"/>
      <c r="C41" s="128"/>
      <c r="D41" s="139"/>
      <c r="E41" s="141"/>
      <c r="F41" s="141"/>
      <c r="G41" s="141"/>
      <c r="H41" s="147"/>
      <c r="I41" s="147"/>
      <c r="J41" s="141"/>
      <c r="K41" s="145"/>
    </row>
    <row r="42" spans="1:11" ht="20.100000000000001" customHeight="1">
      <c r="A42" s="130" t="s">
        <v>22</v>
      </c>
      <c r="B42" s="134"/>
      <c r="C42" s="135">
        <v>2018</v>
      </c>
      <c r="D42" s="139">
        <v>1</v>
      </c>
      <c r="E42" s="108" t="s">
        <v>17</v>
      </c>
      <c r="F42" s="108" t="s">
        <v>17</v>
      </c>
      <c r="G42" s="108" t="s">
        <v>17</v>
      </c>
      <c r="H42" s="108" t="s">
        <v>17</v>
      </c>
      <c r="I42" s="39">
        <v>25</v>
      </c>
      <c r="J42" s="108" t="s">
        <v>17</v>
      </c>
      <c r="K42" s="145"/>
    </row>
    <row r="43" spans="1:11" ht="20.100000000000001" customHeight="1">
      <c r="A43" s="142"/>
      <c r="B43" s="134"/>
      <c r="C43" s="135">
        <v>2019</v>
      </c>
      <c r="D43" s="136" t="s">
        <v>17</v>
      </c>
      <c r="E43" s="136" t="s">
        <v>17</v>
      </c>
      <c r="F43" s="136" t="s">
        <v>17</v>
      </c>
      <c r="G43" s="136" t="s">
        <v>17</v>
      </c>
      <c r="H43" s="136" t="s">
        <v>17</v>
      </c>
      <c r="I43" s="137">
        <v>25</v>
      </c>
      <c r="J43" s="136" t="s">
        <v>17</v>
      </c>
      <c r="K43" s="145"/>
    </row>
    <row r="44" spans="1:11" ht="20.100000000000001" customHeight="1">
      <c r="A44" s="142"/>
      <c r="B44" s="134"/>
      <c r="C44" s="135">
        <v>2020</v>
      </c>
      <c r="D44" s="136" t="s">
        <v>17</v>
      </c>
      <c r="E44" s="136" t="s">
        <v>17</v>
      </c>
      <c r="F44" s="136" t="s">
        <v>17</v>
      </c>
      <c r="G44" s="136" t="s">
        <v>17</v>
      </c>
      <c r="H44" s="136" t="s">
        <v>17</v>
      </c>
      <c r="I44" s="139">
        <v>15</v>
      </c>
      <c r="J44" s="136" t="s">
        <v>17</v>
      </c>
      <c r="K44" s="145"/>
    </row>
    <row r="45" spans="1:11" ht="8.1" customHeight="1">
      <c r="A45" s="140"/>
      <c r="B45" s="134"/>
      <c r="C45" s="128"/>
      <c r="D45" s="139"/>
      <c r="E45" s="139"/>
      <c r="F45" s="139"/>
      <c r="G45" s="139"/>
      <c r="H45" s="139"/>
      <c r="I45" s="139"/>
      <c r="J45" s="139"/>
      <c r="K45" s="145"/>
    </row>
    <row r="46" spans="1:11" ht="20.100000000000001" customHeight="1">
      <c r="A46" s="130" t="s">
        <v>111</v>
      </c>
      <c r="B46" s="134"/>
      <c r="C46" s="135">
        <v>2018</v>
      </c>
      <c r="D46" s="108" t="s">
        <v>17</v>
      </c>
      <c r="E46" s="143">
        <v>1</v>
      </c>
      <c r="F46" s="108" t="s">
        <v>17</v>
      </c>
      <c r="G46" s="108" t="s">
        <v>17</v>
      </c>
      <c r="H46" s="108" t="s">
        <v>17</v>
      </c>
      <c r="I46" s="146">
        <v>9</v>
      </c>
      <c r="J46" s="143">
        <v>2</v>
      </c>
      <c r="K46" s="148"/>
    </row>
    <row r="47" spans="1:11" ht="20.100000000000001" customHeight="1">
      <c r="A47" s="140"/>
      <c r="B47" s="134"/>
      <c r="C47" s="135">
        <v>2019</v>
      </c>
      <c r="D47" s="136" t="s">
        <v>17</v>
      </c>
      <c r="E47" s="136" t="s">
        <v>17</v>
      </c>
      <c r="F47" s="136" t="s">
        <v>17</v>
      </c>
      <c r="G47" s="136" t="s">
        <v>17</v>
      </c>
      <c r="H47" s="136" t="s">
        <v>17</v>
      </c>
      <c r="I47" s="136">
        <v>9</v>
      </c>
      <c r="J47" s="136" t="s">
        <v>17</v>
      </c>
      <c r="K47" s="148"/>
    </row>
    <row r="48" spans="1:11" ht="20.100000000000001" customHeight="1">
      <c r="A48" s="140"/>
      <c r="B48" s="134"/>
      <c r="C48" s="135">
        <v>2020</v>
      </c>
      <c r="D48" s="136" t="s">
        <v>17</v>
      </c>
      <c r="E48" s="136" t="s">
        <v>17</v>
      </c>
      <c r="F48" s="136" t="s">
        <v>17</v>
      </c>
      <c r="G48" s="136" t="s">
        <v>17</v>
      </c>
      <c r="H48" s="136" t="s">
        <v>17</v>
      </c>
      <c r="I48" s="136">
        <v>7</v>
      </c>
      <c r="J48" s="136" t="s">
        <v>17</v>
      </c>
      <c r="K48" s="148"/>
    </row>
    <row r="49" spans="1:11" ht="8.1" customHeight="1">
      <c r="A49" s="140"/>
      <c r="B49" s="134"/>
      <c r="C49" s="128"/>
      <c r="D49" s="139"/>
      <c r="E49" s="141"/>
      <c r="F49" s="141"/>
      <c r="G49" s="141"/>
      <c r="H49" s="147"/>
      <c r="I49" s="147"/>
      <c r="J49" s="141"/>
      <c r="K49" s="148"/>
    </row>
    <row r="50" spans="1:11" ht="20.100000000000001" customHeight="1">
      <c r="A50" s="130" t="s">
        <v>25</v>
      </c>
      <c r="B50" s="134"/>
      <c r="C50" s="135">
        <v>2018</v>
      </c>
      <c r="D50" s="108" t="s">
        <v>17</v>
      </c>
      <c r="E50" s="108" t="s">
        <v>17</v>
      </c>
      <c r="F50" s="108" t="s">
        <v>17</v>
      </c>
      <c r="G50" s="108" t="s">
        <v>17</v>
      </c>
      <c r="H50" s="108" t="s">
        <v>17</v>
      </c>
      <c r="I50" s="39">
        <v>18</v>
      </c>
      <c r="J50" s="39">
        <v>1</v>
      </c>
      <c r="K50" s="145"/>
    </row>
    <row r="51" spans="1:11" ht="20.100000000000001" customHeight="1">
      <c r="A51" s="140"/>
      <c r="B51" s="134"/>
      <c r="C51" s="135">
        <v>2019</v>
      </c>
      <c r="D51" s="136" t="s">
        <v>17</v>
      </c>
      <c r="E51" s="136" t="s">
        <v>17</v>
      </c>
      <c r="F51" s="136" t="s">
        <v>17</v>
      </c>
      <c r="G51" s="136" t="s">
        <v>17</v>
      </c>
      <c r="H51" s="136" t="s">
        <v>17</v>
      </c>
      <c r="I51" s="137">
        <v>18</v>
      </c>
      <c r="J51" s="136" t="s">
        <v>17</v>
      </c>
      <c r="K51" s="145"/>
    </row>
    <row r="52" spans="1:11" ht="20.100000000000001" customHeight="1">
      <c r="A52" s="140"/>
      <c r="B52" s="134"/>
      <c r="C52" s="135">
        <v>2020</v>
      </c>
      <c r="D52" s="136" t="s">
        <v>17</v>
      </c>
      <c r="E52" s="136" t="s">
        <v>17</v>
      </c>
      <c r="F52" s="136" t="s">
        <v>17</v>
      </c>
      <c r="G52" s="136" t="s">
        <v>17</v>
      </c>
      <c r="H52" s="136" t="s">
        <v>17</v>
      </c>
      <c r="I52" s="139">
        <v>20</v>
      </c>
      <c r="J52" s="136">
        <v>1</v>
      </c>
      <c r="K52" s="145"/>
    </row>
    <row r="53" spans="1:11" ht="8.1" customHeight="1">
      <c r="A53" s="140"/>
      <c r="B53" s="134"/>
      <c r="C53" s="128"/>
      <c r="D53" s="139"/>
      <c r="E53" s="141"/>
      <c r="F53" s="141"/>
      <c r="G53" s="141"/>
      <c r="H53" s="147"/>
      <c r="I53" s="147"/>
      <c r="J53" s="141"/>
      <c r="K53" s="148"/>
    </row>
    <row r="54" spans="1:11" ht="20.100000000000001" customHeight="1">
      <c r="A54" s="130" t="s">
        <v>26</v>
      </c>
      <c r="B54" s="134"/>
      <c r="C54" s="135">
        <v>2018</v>
      </c>
      <c r="D54" s="108" t="s">
        <v>17</v>
      </c>
      <c r="E54" s="108" t="s">
        <v>17</v>
      </c>
      <c r="F54" s="108" t="s">
        <v>17</v>
      </c>
      <c r="G54" s="108" t="s">
        <v>17</v>
      </c>
      <c r="H54" s="108" t="s">
        <v>17</v>
      </c>
      <c r="I54" s="39">
        <v>20</v>
      </c>
      <c r="J54" s="39">
        <v>1</v>
      </c>
      <c r="K54" s="145"/>
    </row>
    <row r="55" spans="1:11" ht="20.100000000000001" customHeight="1">
      <c r="A55" s="140"/>
      <c r="B55" s="134"/>
      <c r="C55" s="135">
        <v>2019</v>
      </c>
      <c r="D55" s="136" t="s">
        <v>17</v>
      </c>
      <c r="E55" s="136" t="s">
        <v>17</v>
      </c>
      <c r="F55" s="136" t="s">
        <v>17</v>
      </c>
      <c r="G55" s="136" t="s">
        <v>17</v>
      </c>
      <c r="H55" s="137" t="s">
        <v>17</v>
      </c>
      <c r="I55" s="136">
        <v>21</v>
      </c>
      <c r="J55" s="136" t="s">
        <v>17</v>
      </c>
      <c r="K55" s="145"/>
    </row>
    <row r="56" spans="1:11" ht="20.100000000000001" customHeight="1">
      <c r="A56" s="144"/>
      <c r="B56" s="134"/>
      <c r="C56" s="135">
        <v>2020</v>
      </c>
      <c r="D56" s="136" t="s">
        <v>17</v>
      </c>
      <c r="E56" s="136" t="s">
        <v>17</v>
      </c>
      <c r="F56" s="136" t="s">
        <v>17</v>
      </c>
      <c r="G56" s="136" t="s">
        <v>17</v>
      </c>
      <c r="H56" s="139" t="s">
        <v>17</v>
      </c>
      <c r="I56" s="139">
        <v>12</v>
      </c>
      <c r="J56" s="136" t="s">
        <v>17</v>
      </c>
      <c r="K56" s="145"/>
    </row>
    <row r="57" spans="1:11" ht="8.1" customHeight="1">
      <c r="A57" s="140"/>
      <c r="B57" s="134"/>
      <c r="C57" s="128"/>
      <c r="D57" s="139"/>
      <c r="E57" s="139"/>
      <c r="F57" s="139"/>
      <c r="G57" s="139"/>
      <c r="H57" s="139"/>
      <c r="I57" s="139"/>
      <c r="J57" s="139"/>
      <c r="K57" s="145"/>
    </row>
    <row r="58" spans="1:11" ht="20.100000000000001" customHeight="1">
      <c r="A58" s="130" t="s">
        <v>27</v>
      </c>
      <c r="B58" s="134"/>
      <c r="C58" s="135">
        <v>2018</v>
      </c>
      <c r="D58" s="108" t="s">
        <v>17</v>
      </c>
      <c r="E58" s="108" t="s">
        <v>17</v>
      </c>
      <c r="F58" s="108" t="s">
        <v>17</v>
      </c>
      <c r="G58" s="108" t="s">
        <v>17</v>
      </c>
      <c r="H58" s="108" t="s">
        <v>17</v>
      </c>
      <c r="I58" s="146">
        <v>9</v>
      </c>
      <c r="J58" s="108" t="s">
        <v>17</v>
      </c>
      <c r="K58" s="148"/>
    </row>
    <row r="59" spans="1:11" ht="20.100000000000001" customHeight="1">
      <c r="A59" s="140"/>
      <c r="B59" s="134"/>
      <c r="C59" s="135">
        <v>2019</v>
      </c>
      <c r="D59" s="136" t="s">
        <v>17</v>
      </c>
      <c r="E59" s="136" t="s">
        <v>17</v>
      </c>
      <c r="F59" s="136" t="s">
        <v>17</v>
      </c>
      <c r="G59" s="136" t="s">
        <v>17</v>
      </c>
      <c r="H59" s="136" t="s">
        <v>17</v>
      </c>
      <c r="I59" s="137">
        <v>4</v>
      </c>
      <c r="J59" s="136" t="s">
        <v>17</v>
      </c>
      <c r="K59" s="148"/>
    </row>
    <row r="60" spans="1:11" ht="20.100000000000001" customHeight="1">
      <c r="A60" s="140"/>
      <c r="B60" s="134"/>
      <c r="C60" s="135">
        <v>2020</v>
      </c>
      <c r="D60" s="136" t="s">
        <v>17</v>
      </c>
      <c r="E60" s="136" t="s">
        <v>17</v>
      </c>
      <c r="F60" s="136" t="s">
        <v>17</v>
      </c>
      <c r="G60" s="136" t="s">
        <v>17</v>
      </c>
      <c r="H60" s="136" t="s">
        <v>17</v>
      </c>
      <c r="I60" s="147">
        <v>8</v>
      </c>
      <c r="J60" s="136" t="s">
        <v>17</v>
      </c>
      <c r="K60" s="148"/>
    </row>
    <row r="61" spans="1:11" ht="8.1" customHeight="1">
      <c r="A61" s="140"/>
      <c r="B61" s="134"/>
      <c r="C61" s="128"/>
      <c r="D61" s="139"/>
      <c r="E61" s="141"/>
      <c r="F61" s="141"/>
      <c r="G61" s="141"/>
      <c r="H61" s="147"/>
      <c r="I61" s="147"/>
      <c r="J61" s="141"/>
      <c r="K61" s="148"/>
    </row>
    <row r="62" spans="1:11" ht="20.100000000000001" customHeight="1">
      <c r="A62" s="130" t="s">
        <v>112</v>
      </c>
      <c r="B62" s="134"/>
      <c r="C62" s="135">
        <v>2018</v>
      </c>
      <c r="D62" s="108" t="s">
        <v>17</v>
      </c>
      <c r="E62" s="108" t="s">
        <v>17</v>
      </c>
      <c r="F62" s="108" t="s">
        <v>17</v>
      </c>
      <c r="G62" s="108" t="s">
        <v>17</v>
      </c>
      <c r="H62" s="108" t="s">
        <v>17</v>
      </c>
      <c r="I62" s="39">
        <v>20</v>
      </c>
      <c r="J62" s="108" t="s">
        <v>17</v>
      </c>
      <c r="K62" s="145"/>
    </row>
    <row r="63" spans="1:11" ht="20.100000000000001" customHeight="1">
      <c r="A63" s="140"/>
      <c r="B63" s="134"/>
      <c r="C63" s="135">
        <v>2019</v>
      </c>
      <c r="D63" s="136" t="s">
        <v>17</v>
      </c>
      <c r="E63" s="136" t="s">
        <v>17</v>
      </c>
      <c r="F63" s="137" t="s">
        <v>17</v>
      </c>
      <c r="G63" s="136" t="s">
        <v>17</v>
      </c>
      <c r="H63" s="136" t="s">
        <v>17</v>
      </c>
      <c r="I63" s="137">
        <v>17</v>
      </c>
      <c r="J63" s="136" t="s">
        <v>17</v>
      </c>
      <c r="K63" s="145"/>
    </row>
    <row r="64" spans="1:11" ht="20.100000000000001" customHeight="1">
      <c r="A64" s="140"/>
      <c r="B64" s="134"/>
      <c r="C64" s="135">
        <v>2020</v>
      </c>
      <c r="D64" s="136" t="s">
        <v>17</v>
      </c>
      <c r="E64" s="136" t="s">
        <v>17</v>
      </c>
      <c r="F64" s="136" t="s">
        <v>17</v>
      </c>
      <c r="G64" s="136" t="s">
        <v>17</v>
      </c>
      <c r="H64" s="136" t="s">
        <v>17</v>
      </c>
      <c r="I64" s="136">
        <v>12</v>
      </c>
      <c r="J64" s="136" t="s">
        <v>17</v>
      </c>
      <c r="K64" s="145"/>
    </row>
    <row r="65" spans="1:11" ht="8.1" customHeight="1">
      <c r="A65" s="140"/>
      <c r="B65" s="134"/>
      <c r="C65" s="128"/>
      <c r="D65" s="139"/>
      <c r="E65" s="141"/>
      <c r="F65" s="141"/>
      <c r="G65" s="141"/>
      <c r="H65" s="147"/>
      <c r="I65" s="147"/>
      <c r="J65" s="141"/>
      <c r="K65" s="148"/>
    </row>
    <row r="66" spans="1:11" ht="20.100000000000001" customHeight="1">
      <c r="A66" s="130" t="s">
        <v>28</v>
      </c>
      <c r="B66" s="134"/>
      <c r="C66" s="135">
        <v>2018</v>
      </c>
      <c r="D66" s="108" t="s">
        <v>17</v>
      </c>
      <c r="E66" s="108" t="s">
        <v>17</v>
      </c>
      <c r="F66" s="108" t="s">
        <v>17</v>
      </c>
      <c r="G66" s="108" t="s">
        <v>17</v>
      </c>
      <c r="H66" s="108" t="s">
        <v>17</v>
      </c>
      <c r="I66" s="39">
        <v>7</v>
      </c>
      <c r="J66" s="108" t="s">
        <v>17</v>
      </c>
      <c r="K66" s="145"/>
    </row>
    <row r="67" spans="1:11" ht="20.100000000000001" customHeight="1">
      <c r="A67" s="134"/>
      <c r="B67" s="134"/>
      <c r="C67" s="135">
        <v>2019</v>
      </c>
      <c r="D67" s="136" t="s">
        <v>17</v>
      </c>
      <c r="E67" s="136" t="s">
        <v>17</v>
      </c>
      <c r="F67" s="136" t="s">
        <v>17</v>
      </c>
      <c r="G67" s="136" t="s">
        <v>17</v>
      </c>
      <c r="H67" s="136" t="s">
        <v>17</v>
      </c>
      <c r="I67" s="136">
        <v>2</v>
      </c>
      <c r="J67" s="136" t="s">
        <v>17</v>
      </c>
      <c r="K67" s="145"/>
    </row>
    <row r="68" spans="1:11" ht="20.100000000000001" customHeight="1">
      <c r="A68" s="134"/>
      <c r="B68" s="134"/>
      <c r="C68" s="135">
        <v>2020</v>
      </c>
      <c r="D68" s="136" t="s">
        <v>17</v>
      </c>
      <c r="E68" s="136" t="s">
        <v>17</v>
      </c>
      <c r="F68" s="136" t="s">
        <v>17</v>
      </c>
      <c r="G68" s="136" t="s">
        <v>17</v>
      </c>
      <c r="H68" s="136" t="s">
        <v>17</v>
      </c>
      <c r="I68" s="139">
        <v>4</v>
      </c>
      <c r="J68" s="136" t="s">
        <v>17</v>
      </c>
      <c r="K68" s="145"/>
    </row>
    <row r="69" spans="1:11" ht="8.1" customHeight="1">
      <c r="A69" s="45"/>
      <c r="B69" s="45"/>
      <c r="C69" s="45"/>
      <c r="D69" s="45"/>
      <c r="E69" s="45"/>
      <c r="F69" s="45"/>
      <c r="G69" s="45"/>
      <c r="H69" s="45"/>
      <c r="I69" s="45"/>
      <c r="J69" s="45"/>
      <c r="K69" s="44"/>
    </row>
    <row r="70" spans="1:11" ht="20.100000000000001" customHeight="1">
      <c r="A70" s="149"/>
      <c r="B70" s="149"/>
      <c r="C70" s="150"/>
      <c r="D70" s="149"/>
      <c r="E70" s="149"/>
      <c r="F70" s="149"/>
      <c r="G70" s="149"/>
      <c r="H70" s="151"/>
      <c r="I70" s="151"/>
      <c r="J70" s="151"/>
      <c r="K70" s="46" t="s">
        <v>113</v>
      </c>
    </row>
    <row r="71" spans="1:11" ht="20.100000000000001" customHeight="1">
      <c r="A71" s="149"/>
      <c r="B71" s="149"/>
      <c r="C71" s="150"/>
      <c r="D71" s="149"/>
      <c r="E71" s="149"/>
      <c r="F71" s="149"/>
      <c r="G71" s="149"/>
      <c r="H71" s="152"/>
      <c r="I71" s="152"/>
      <c r="J71" s="152"/>
      <c r="K71" s="48" t="s">
        <v>114</v>
      </c>
    </row>
  </sheetData>
  <printOptions horizontalCentered="1"/>
  <pageMargins left="0.55000000000000004" right="0.55000000000000004" top="0.55000000000000004" bottom="0.55000000000000004" header="0.55000000000000004" footer="0.55000000000000004"/>
  <pageSetup paperSize="9" scale="60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I71"/>
  <sheetViews>
    <sheetView view="pageBreakPreview" zoomScaleNormal="100" zoomScaleSheetLayoutView="100" workbookViewId="0">
      <selection activeCell="A4" sqref="A4"/>
    </sheetView>
  </sheetViews>
  <sheetFormatPr defaultColWidth="9" defaultRowHeight="20.100000000000001" customHeight="1"/>
  <cols>
    <col min="1" max="1" width="12.7109375" style="1" customWidth="1"/>
    <col min="2" max="3" width="30.7109375" style="1" customWidth="1"/>
    <col min="4" max="4" width="60.7109375" style="1" customWidth="1"/>
    <col min="5" max="5" width="1.7109375" style="1" customWidth="1"/>
    <col min="6" max="6" width="4.85546875" style="1" customWidth="1"/>
    <col min="7" max="16384" width="9" style="1"/>
  </cols>
  <sheetData>
    <row r="1" spans="1:5" ht="8.1" customHeight="1">
      <c r="A1" s="2"/>
      <c r="B1" s="2"/>
      <c r="C1" s="2"/>
      <c r="D1" s="3"/>
      <c r="E1" s="2"/>
    </row>
    <row r="2" spans="1:5" ht="8.1" customHeight="1">
      <c r="A2" s="2"/>
      <c r="B2" s="2"/>
      <c r="C2" s="2"/>
      <c r="D2" s="3"/>
      <c r="E2" s="2"/>
    </row>
    <row r="3" spans="1:5" ht="20.100000000000001" customHeight="1">
      <c r="A3" s="290" t="s">
        <v>405</v>
      </c>
      <c r="B3" s="6"/>
      <c r="C3" s="7"/>
      <c r="D3" s="5"/>
      <c r="E3" s="7"/>
    </row>
    <row r="4" spans="1:5" ht="20.100000000000001" customHeight="1">
      <c r="A4" s="291" t="s">
        <v>406</v>
      </c>
      <c r="B4" s="9"/>
      <c r="C4" s="10"/>
      <c r="D4" s="8"/>
      <c r="E4" s="7"/>
    </row>
    <row r="5" spans="1:5" ht="8.1" customHeight="1">
      <c r="A5" s="12"/>
      <c r="B5" s="12"/>
      <c r="C5" s="12"/>
      <c r="D5" s="12"/>
      <c r="E5" s="11"/>
    </row>
    <row r="6" spans="1:5" ht="8.1" customHeight="1">
      <c r="A6" s="13"/>
      <c r="B6" s="13"/>
      <c r="C6" s="13"/>
      <c r="D6" s="13"/>
      <c r="E6" s="11"/>
    </row>
    <row r="7" spans="1:5" ht="20.100000000000001" customHeight="1">
      <c r="A7" s="15" t="s">
        <v>79</v>
      </c>
      <c r="B7" s="15"/>
      <c r="C7" s="16" t="s">
        <v>329</v>
      </c>
      <c r="D7" s="17" t="s">
        <v>330</v>
      </c>
      <c r="E7" s="14"/>
    </row>
    <row r="8" spans="1:5" ht="20.100000000000001" customHeight="1">
      <c r="A8" s="19" t="s">
        <v>82</v>
      </c>
      <c r="B8" s="19"/>
      <c r="C8" s="20" t="s">
        <v>6</v>
      </c>
      <c r="D8" s="21" t="s">
        <v>331</v>
      </c>
      <c r="E8" s="18"/>
    </row>
    <row r="9" spans="1:5" ht="8.1" customHeight="1">
      <c r="A9" s="22"/>
      <c r="B9" s="22"/>
      <c r="C9" s="22"/>
      <c r="D9" s="22"/>
      <c r="E9" s="18"/>
    </row>
    <row r="10" spans="1:5" ht="8.1" customHeight="1">
      <c r="A10" s="23"/>
      <c r="B10" s="23"/>
      <c r="C10" s="23"/>
      <c r="D10" s="23"/>
      <c r="E10" s="18"/>
    </row>
    <row r="11" spans="1:5" ht="20.100000000000001" customHeight="1">
      <c r="A11" s="102" t="s">
        <v>12</v>
      </c>
      <c r="B11" s="18"/>
      <c r="C11" s="25">
        <v>2018</v>
      </c>
      <c r="D11" s="26">
        <f>SUM(D15,D19,D23,D27,D31,D35,D39,D43,D47,D51,D55,D59)</f>
        <v>1820</v>
      </c>
      <c r="E11" s="18"/>
    </row>
    <row r="12" spans="1:5" ht="20.100000000000001" customHeight="1">
      <c r="B12" s="18"/>
      <c r="C12" s="25">
        <v>2019</v>
      </c>
      <c r="D12" s="26">
        <f>SUM(D16,D20,D24,D28,D32,D36,D40,D44,D48,D52,D56,D60)</f>
        <v>2046</v>
      </c>
      <c r="E12" s="18"/>
    </row>
    <row r="13" spans="1:5" ht="20.100000000000001" customHeight="1">
      <c r="B13" s="18"/>
      <c r="C13" s="25">
        <v>2020</v>
      </c>
      <c r="D13" s="26">
        <f>SUM(D17,D21,D25,D29,D33,D37,D41,D45,D49,D53,D57,D61)</f>
        <v>1821</v>
      </c>
      <c r="E13" s="27"/>
    </row>
    <row r="14" spans="1:5" ht="8.1" customHeight="1">
      <c r="B14" s="18"/>
      <c r="C14" s="18"/>
      <c r="D14" s="28"/>
      <c r="E14" s="14"/>
    </row>
    <row r="15" spans="1:5" ht="20.100000000000001" customHeight="1">
      <c r="A15" s="103" t="s">
        <v>225</v>
      </c>
      <c r="B15" s="30"/>
      <c r="C15" s="31">
        <v>2018</v>
      </c>
      <c r="D15" s="104">
        <v>137</v>
      </c>
      <c r="E15" s="18"/>
    </row>
    <row r="16" spans="1:5" ht="20.100000000000001" customHeight="1">
      <c r="A16" s="103"/>
      <c r="B16" s="36"/>
      <c r="C16" s="31">
        <v>2019</v>
      </c>
      <c r="D16" s="105">
        <v>119</v>
      </c>
      <c r="E16" s="35"/>
    </row>
    <row r="17" spans="1:5" ht="20.100000000000001" customHeight="1">
      <c r="A17" s="103"/>
      <c r="B17" s="36"/>
      <c r="C17" s="31">
        <v>2020</v>
      </c>
      <c r="D17" s="28">
        <v>146</v>
      </c>
      <c r="E17" s="35"/>
    </row>
    <row r="18" spans="1:5" ht="8.1" customHeight="1">
      <c r="A18" s="103"/>
      <c r="B18" s="36"/>
      <c r="C18" s="18"/>
      <c r="D18" s="28"/>
      <c r="E18" s="35"/>
    </row>
    <row r="19" spans="1:5" ht="20.100000000000001" customHeight="1">
      <c r="A19" s="103" t="s">
        <v>226</v>
      </c>
      <c r="B19" s="30"/>
      <c r="C19" s="31">
        <v>2018</v>
      </c>
      <c r="D19" s="104">
        <v>125</v>
      </c>
      <c r="E19" s="35"/>
    </row>
    <row r="20" spans="1:5" ht="20.100000000000001" customHeight="1">
      <c r="A20" s="103"/>
      <c r="B20" s="36"/>
      <c r="C20" s="31">
        <v>2019</v>
      </c>
      <c r="D20" s="34">
        <v>173</v>
      </c>
      <c r="E20" s="35"/>
    </row>
    <row r="21" spans="1:5" ht="20.100000000000001" customHeight="1">
      <c r="A21" s="103"/>
      <c r="B21" s="36"/>
      <c r="C21" s="31">
        <v>2020</v>
      </c>
      <c r="D21" s="34">
        <v>176</v>
      </c>
      <c r="E21" s="106"/>
    </row>
    <row r="22" spans="1:5" ht="8.1" customHeight="1">
      <c r="A22" s="103"/>
      <c r="B22" s="36"/>
      <c r="C22" s="18"/>
      <c r="D22" s="28"/>
      <c r="E22" s="106"/>
    </row>
    <row r="23" spans="1:5" ht="20.100000000000001" customHeight="1">
      <c r="A23" s="103" t="s">
        <v>109</v>
      </c>
      <c r="B23" s="30"/>
      <c r="C23" s="31">
        <v>2018</v>
      </c>
      <c r="D23" s="104">
        <v>434</v>
      </c>
      <c r="E23" s="107"/>
    </row>
    <row r="24" spans="1:5" ht="20.100000000000001" customHeight="1">
      <c r="A24" s="103"/>
      <c r="B24" s="36"/>
      <c r="C24" s="31">
        <v>2019</v>
      </c>
      <c r="D24" s="34">
        <v>373</v>
      </c>
      <c r="E24" s="107"/>
    </row>
    <row r="25" spans="1:5" ht="20.100000000000001" customHeight="1">
      <c r="A25" s="103"/>
      <c r="B25" s="36"/>
      <c r="C25" s="31">
        <v>2020</v>
      </c>
      <c r="D25" s="34">
        <v>299</v>
      </c>
      <c r="E25" s="107"/>
    </row>
    <row r="26" spans="1:5" ht="8.1" customHeight="1">
      <c r="A26" s="103"/>
      <c r="B26" s="36"/>
      <c r="C26" s="18"/>
      <c r="D26" s="28"/>
      <c r="E26" s="107"/>
    </row>
    <row r="27" spans="1:5" ht="20.100000000000001" customHeight="1">
      <c r="A27" s="103" t="s">
        <v>18</v>
      </c>
      <c r="B27" s="30"/>
      <c r="C27" s="31">
        <v>2018</v>
      </c>
      <c r="D27" s="104">
        <v>154</v>
      </c>
      <c r="E27" s="107"/>
    </row>
    <row r="28" spans="1:5" ht="20.100000000000001" customHeight="1">
      <c r="A28" s="103"/>
      <c r="B28" s="36"/>
      <c r="C28" s="31">
        <v>2019</v>
      </c>
      <c r="D28" s="105">
        <v>180</v>
      </c>
      <c r="E28" s="107"/>
    </row>
    <row r="29" spans="1:5" ht="20.100000000000001" customHeight="1">
      <c r="A29" s="103"/>
      <c r="B29" s="36"/>
      <c r="C29" s="31">
        <v>2020</v>
      </c>
      <c r="D29" s="28">
        <v>146</v>
      </c>
      <c r="E29" s="107"/>
    </row>
    <row r="30" spans="1:5" ht="8.1" customHeight="1">
      <c r="A30" s="103"/>
      <c r="B30" s="36"/>
      <c r="C30" s="18"/>
      <c r="D30" s="42"/>
      <c r="E30" s="107"/>
    </row>
    <row r="31" spans="1:5" ht="20.100000000000001" customHeight="1">
      <c r="A31" s="103" t="s">
        <v>19</v>
      </c>
      <c r="B31" s="30"/>
      <c r="C31" s="31">
        <v>2018</v>
      </c>
      <c r="D31" s="104">
        <v>179</v>
      </c>
      <c r="E31" s="107"/>
    </row>
    <row r="32" spans="1:5" ht="20.100000000000001" customHeight="1">
      <c r="A32" s="103"/>
      <c r="B32" s="36"/>
      <c r="C32" s="31">
        <v>2019</v>
      </c>
      <c r="D32" s="105">
        <v>251</v>
      </c>
      <c r="E32" s="107"/>
    </row>
    <row r="33" spans="1:5" ht="20.100000000000001" customHeight="1">
      <c r="A33" s="103"/>
      <c r="B33" s="36"/>
      <c r="C33" s="31">
        <v>2020</v>
      </c>
      <c r="D33" s="42">
        <v>263</v>
      </c>
      <c r="E33" s="107"/>
    </row>
    <row r="34" spans="1:5" ht="8.1" customHeight="1">
      <c r="A34" s="103"/>
      <c r="B34" s="36"/>
      <c r="C34" s="18"/>
      <c r="D34" s="28"/>
      <c r="E34" s="107"/>
    </row>
    <row r="35" spans="1:5" ht="20.100000000000001" customHeight="1">
      <c r="A35" s="103" t="s">
        <v>332</v>
      </c>
      <c r="B35" s="30"/>
      <c r="C35" s="31">
        <v>2018</v>
      </c>
      <c r="D35" s="104">
        <v>263</v>
      </c>
      <c r="E35" s="107"/>
    </row>
    <row r="36" spans="1:5" ht="20.100000000000001" customHeight="1">
      <c r="A36" s="103"/>
      <c r="B36" s="36"/>
      <c r="C36" s="31">
        <v>2019</v>
      </c>
      <c r="D36" s="34">
        <v>335</v>
      </c>
      <c r="E36" s="107"/>
    </row>
    <row r="37" spans="1:5" ht="20.100000000000001" customHeight="1">
      <c r="A37" s="103"/>
      <c r="B37" s="36"/>
      <c r="C37" s="31">
        <v>2020</v>
      </c>
      <c r="D37" s="34">
        <v>190</v>
      </c>
      <c r="E37" s="107"/>
    </row>
    <row r="38" spans="1:5" ht="8.1" customHeight="1">
      <c r="A38" s="103"/>
      <c r="B38" s="36"/>
      <c r="C38" s="18"/>
      <c r="D38" s="28"/>
      <c r="E38" s="106"/>
    </row>
    <row r="39" spans="1:5" ht="20.100000000000001" customHeight="1">
      <c r="A39" s="103" t="s">
        <v>22</v>
      </c>
      <c r="B39" s="30"/>
      <c r="C39" s="31">
        <v>2018</v>
      </c>
      <c r="D39" s="104">
        <v>160</v>
      </c>
      <c r="E39" s="106"/>
    </row>
    <row r="40" spans="1:5" ht="20.100000000000001" customHeight="1">
      <c r="A40" s="103"/>
      <c r="B40" s="36"/>
      <c r="C40" s="31">
        <v>2019</v>
      </c>
      <c r="D40" s="105">
        <v>148</v>
      </c>
      <c r="E40" s="106"/>
    </row>
    <row r="41" spans="1:5" ht="20.100000000000001" customHeight="1">
      <c r="A41" s="103"/>
      <c r="B41" s="36"/>
      <c r="C41" s="31">
        <v>2020</v>
      </c>
      <c r="D41" s="33">
        <v>176</v>
      </c>
      <c r="E41" s="106"/>
    </row>
    <row r="42" spans="1:5" ht="8.1" customHeight="1">
      <c r="A42" s="103"/>
      <c r="B42" s="2"/>
      <c r="C42" s="18"/>
      <c r="D42" s="42"/>
      <c r="E42" s="106"/>
    </row>
    <row r="43" spans="1:5" ht="20.100000000000001" customHeight="1">
      <c r="A43" s="103" t="s">
        <v>111</v>
      </c>
      <c r="B43" s="30"/>
      <c r="C43" s="31">
        <v>2018</v>
      </c>
      <c r="D43" s="104">
        <v>62</v>
      </c>
      <c r="E43" s="106"/>
    </row>
    <row r="44" spans="1:5" ht="20.100000000000001" customHeight="1">
      <c r="A44" s="103"/>
      <c r="B44" s="36"/>
      <c r="C44" s="31">
        <v>2019</v>
      </c>
      <c r="D44" s="34">
        <v>210</v>
      </c>
      <c r="E44" s="106"/>
    </row>
    <row r="45" spans="1:5" ht="20.100000000000001" customHeight="1">
      <c r="A45" s="103"/>
      <c r="B45" s="36"/>
      <c r="C45" s="31">
        <v>2020</v>
      </c>
      <c r="D45" s="34">
        <v>237</v>
      </c>
      <c r="E45" s="106"/>
    </row>
    <row r="46" spans="1:5" ht="8.1" customHeight="1">
      <c r="A46" s="103"/>
      <c r="B46" s="36"/>
      <c r="C46" s="18"/>
      <c r="D46" s="28"/>
      <c r="E46" s="106"/>
    </row>
    <row r="47" spans="1:5" ht="20.100000000000001" customHeight="1">
      <c r="A47" s="103" t="s">
        <v>25</v>
      </c>
      <c r="B47" s="30"/>
      <c r="C47" s="31">
        <v>2018</v>
      </c>
      <c r="D47" s="104">
        <v>251</v>
      </c>
      <c r="E47" s="106"/>
    </row>
    <row r="48" spans="1:5" ht="20.100000000000001" customHeight="1">
      <c r="A48" s="103"/>
      <c r="B48" s="36"/>
      <c r="C48" s="31">
        <v>2019</v>
      </c>
      <c r="D48" s="105">
        <v>176</v>
      </c>
      <c r="E48" s="106"/>
    </row>
    <row r="49" spans="1:5" ht="20.100000000000001" customHeight="1">
      <c r="A49" s="103"/>
      <c r="B49" s="36"/>
      <c r="C49" s="31">
        <v>2020</v>
      </c>
      <c r="D49" s="28">
        <v>104</v>
      </c>
      <c r="E49" s="106"/>
    </row>
    <row r="50" spans="1:5" ht="8.1" customHeight="1">
      <c r="A50" s="103"/>
      <c r="B50" s="36"/>
      <c r="C50" s="18"/>
      <c r="D50" s="28"/>
      <c r="E50" s="106"/>
    </row>
    <row r="51" spans="1:5" ht="20.100000000000001" customHeight="1">
      <c r="A51" s="103" t="s">
        <v>26</v>
      </c>
      <c r="B51" s="30"/>
      <c r="C51" s="31">
        <v>2018</v>
      </c>
      <c r="D51" s="104">
        <v>55</v>
      </c>
      <c r="E51" s="106"/>
    </row>
    <row r="52" spans="1:5" ht="20.100000000000001" customHeight="1">
      <c r="A52" s="103"/>
      <c r="B52" s="36"/>
      <c r="C52" s="31">
        <v>2019</v>
      </c>
      <c r="D52" s="34">
        <v>81</v>
      </c>
      <c r="E52" s="106"/>
    </row>
    <row r="53" spans="1:5" ht="20.100000000000001" customHeight="1">
      <c r="A53" s="103"/>
      <c r="B53" s="36"/>
      <c r="C53" s="31">
        <v>2020</v>
      </c>
      <c r="D53" s="34">
        <v>84</v>
      </c>
      <c r="E53" s="106"/>
    </row>
    <row r="54" spans="1:5" ht="8.1" customHeight="1">
      <c r="A54" s="103"/>
      <c r="B54" s="2"/>
      <c r="C54" s="18"/>
      <c r="D54" s="108"/>
      <c r="E54" s="106"/>
    </row>
    <row r="55" spans="1:5" ht="20.100000000000001" customHeight="1">
      <c r="A55" s="103" t="s">
        <v>27</v>
      </c>
      <c r="B55" s="30"/>
      <c r="C55" s="31">
        <v>2018</v>
      </c>
      <c r="D55" s="109" t="s">
        <v>333</v>
      </c>
      <c r="E55" s="106"/>
    </row>
    <row r="56" spans="1:5" ht="20.100000000000001" customHeight="1">
      <c r="A56" s="103"/>
      <c r="B56" s="36"/>
      <c r="C56" s="31">
        <v>2019</v>
      </c>
      <c r="D56" s="105" t="s">
        <v>333</v>
      </c>
      <c r="E56" s="106"/>
    </row>
    <row r="57" spans="1:5" ht="20.100000000000001" customHeight="1">
      <c r="A57" s="103"/>
      <c r="B57" s="36"/>
      <c r="C57" s="31">
        <v>2020</v>
      </c>
      <c r="D57" s="42" t="s">
        <v>333</v>
      </c>
      <c r="E57" s="106"/>
    </row>
    <row r="58" spans="1:5" ht="8.1" customHeight="1">
      <c r="A58" s="103"/>
      <c r="B58" s="36"/>
      <c r="C58" s="18"/>
      <c r="D58" s="28"/>
      <c r="E58" s="106"/>
    </row>
    <row r="59" spans="1:5" ht="20.100000000000001" customHeight="1">
      <c r="A59" s="103" t="s">
        <v>112</v>
      </c>
      <c r="B59" s="30"/>
      <c r="C59" s="31">
        <v>2018</v>
      </c>
      <c r="D59" s="109" t="s">
        <v>333</v>
      </c>
      <c r="E59" s="106"/>
    </row>
    <row r="60" spans="1:5" ht="20.100000000000001" customHeight="1">
      <c r="A60" s="103"/>
      <c r="B60" s="36"/>
      <c r="C60" s="31">
        <v>2019</v>
      </c>
      <c r="D60" s="34" t="s">
        <v>333</v>
      </c>
      <c r="E60" s="106"/>
    </row>
    <row r="61" spans="1:5" ht="20.100000000000001" customHeight="1">
      <c r="A61" s="103"/>
      <c r="B61" s="36"/>
      <c r="C61" s="31">
        <v>2020</v>
      </c>
      <c r="D61" s="34" t="s">
        <v>333</v>
      </c>
      <c r="E61" s="106"/>
    </row>
    <row r="62" spans="1:5" ht="8.1" customHeight="1">
      <c r="A62" s="45"/>
      <c r="B62" s="45"/>
      <c r="C62" s="45"/>
      <c r="D62" s="45"/>
      <c r="E62" s="44"/>
    </row>
    <row r="63" spans="1:5" ht="20.100000000000001" customHeight="1">
      <c r="A63" s="2"/>
      <c r="B63" s="2"/>
      <c r="C63" s="2"/>
      <c r="D63" s="3"/>
      <c r="E63" s="46" t="s">
        <v>334</v>
      </c>
    </row>
    <row r="64" spans="1:5" ht="20.100000000000001" customHeight="1">
      <c r="A64" s="2"/>
      <c r="B64" s="2"/>
      <c r="C64" s="2"/>
      <c r="D64" s="3"/>
      <c r="E64" s="48" t="s">
        <v>335</v>
      </c>
    </row>
    <row r="65" spans="1:9" ht="8.1" customHeight="1">
      <c r="A65" s="2"/>
      <c r="B65" s="2"/>
      <c r="C65" s="2"/>
      <c r="D65" s="3"/>
      <c r="E65" s="46"/>
    </row>
    <row r="66" spans="1:9" ht="20.100000000000001" customHeight="1">
      <c r="A66" s="91" t="s">
        <v>336</v>
      </c>
      <c r="B66" s="90"/>
      <c r="C66" s="90"/>
      <c r="D66" s="90"/>
      <c r="E66" s="90"/>
      <c r="F66" s="90"/>
      <c r="G66" s="90"/>
      <c r="H66" s="90"/>
      <c r="I66" s="90"/>
    </row>
    <row r="67" spans="1:9" ht="20.100000000000001" customHeight="1">
      <c r="A67" s="92" t="s">
        <v>337</v>
      </c>
      <c r="B67" s="90"/>
      <c r="C67" s="90"/>
      <c r="D67" s="90"/>
      <c r="E67" s="90"/>
      <c r="F67" s="90"/>
      <c r="G67" s="90"/>
      <c r="H67" s="90"/>
      <c r="I67" s="90"/>
    </row>
    <row r="68" spans="1:9" ht="20.100000000000001" customHeight="1">
      <c r="A68" s="93" t="s">
        <v>338</v>
      </c>
      <c r="B68" s="90"/>
      <c r="C68" s="90"/>
      <c r="D68" s="90"/>
      <c r="E68" s="90"/>
      <c r="F68" s="90"/>
      <c r="G68" s="90"/>
      <c r="H68" s="90"/>
      <c r="I68" s="90"/>
    </row>
    <row r="69" spans="1:9" ht="20.100000000000001" customHeight="1">
      <c r="A69" s="94" t="s">
        <v>339</v>
      </c>
      <c r="B69" s="90"/>
      <c r="C69" s="90"/>
      <c r="D69" s="90"/>
      <c r="E69" s="90"/>
      <c r="F69" s="90"/>
      <c r="G69" s="90"/>
      <c r="H69" s="90"/>
      <c r="I69" s="90"/>
    </row>
    <row r="70" spans="1:9" ht="20.100000000000001" customHeight="1">
      <c r="A70" s="95" t="s">
        <v>340</v>
      </c>
      <c r="B70" s="90"/>
      <c r="C70" s="90"/>
      <c r="D70" s="90"/>
      <c r="E70" s="90"/>
      <c r="F70" s="90"/>
      <c r="G70" s="90"/>
      <c r="H70" s="96"/>
      <c r="I70" s="96"/>
    </row>
    <row r="71" spans="1:9" ht="20.100000000000001" customHeight="1">
      <c r="A71" s="2"/>
      <c r="B71" s="2"/>
      <c r="C71" s="2"/>
      <c r="D71" s="3"/>
      <c r="E71" s="46"/>
    </row>
  </sheetData>
  <printOptions horizontalCentered="1"/>
  <pageMargins left="0.55000000000000004" right="0.55000000000000004" top="0.55000000000000004" bottom="0.55000000000000004" header="0.55000000000000004" footer="0.55000000000000004"/>
  <pageSetup paperSize="9" scale="66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K74"/>
  <sheetViews>
    <sheetView view="pageBreakPreview" zoomScaleNormal="100" zoomScaleSheetLayoutView="100" workbookViewId="0">
      <selection activeCell="A4" sqref="A4"/>
    </sheetView>
  </sheetViews>
  <sheetFormatPr defaultColWidth="9" defaultRowHeight="20.100000000000001" customHeight="1"/>
  <cols>
    <col min="1" max="3" width="12.7109375" style="1" customWidth="1"/>
    <col min="4" max="4" width="20.7109375" style="1" customWidth="1"/>
    <col min="5" max="5" width="1.7109375" style="1" customWidth="1"/>
    <col min="6" max="10" width="14.7109375" style="1" customWidth="1"/>
    <col min="11" max="11" width="1.7109375" style="1" customWidth="1"/>
    <col min="12" max="16384" width="9" style="1"/>
  </cols>
  <sheetData>
    <row r="1" spans="1:11" ht="8.1" customHeight="1">
      <c r="A1" s="53"/>
      <c r="B1" s="53"/>
      <c r="C1" s="54"/>
      <c r="D1" s="54"/>
      <c r="E1" s="54"/>
      <c r="F1" s="54"/>
      <c r="G1" s="5"/>
      <c r="H1" s="5"/>
      <c r="I1" s="5"/>
      <c r="J1" s="5"/>
      <c r="K1" s="52"/>
    </row>
    <row r="2" spans="1:11" ht="8.1" customHeight="1">
      <c r="A2" s="53"/>
      <c r="B2" s="53"/>
      <c r="C2" s="54"/>
      <c r="D2" s="54"/>
      <c r="E2" s="54"/>
      <c r="F2" s="54"/>
      <c r="G2" s="5"/>
      <c r="H2" s="5"/>
      <c r="I2" s="5"/>
      <c r="J2" s="5"/>
      <c r="K2" s="52"/>
    </row>
    <row r="3" spans="1:11" ht="20.100000000000001" customHeight="1">
      <c r="A3" s="290" t="s">
        <v>407</v>
      </c>
      <c r="B3" s="7"/>
      <c r="C3" s="54"/>
      <c r="D3" s="54"/>
      <c r="E3" s="54"/>
      <c r="F3" s="54"/>
      <c r="G3" s="5"/>
      <c r="H3" s="5"/>
      <c r="I3" s="5"/>
      <c r="J3" s="5"/>
      <c r="K3" s="7"/>
    </row>
    <row r="4" spans="1:11" ht="20.100000000000001" customHeight="1">
      <c r="A4" s="291" t="s">
        <v>408</v>
      </c>
      <c r="B4" s="55"/>
      <c r="C4" s="54"/>
      <c r="D4" s="54"/>
      <c r="E4" s="54"/>
      <c r="F4" s="54"/>
      <c r="G4" s="5"/>
      <c r="H4" s="5"/>
      <c r="I4" s="5"/>
      <c r="J4" s="5"/>
      <c r="K4" s="24"/>
    </row>
    <row r="5" spans="1:11" ht="8.1" customHeight="1">
      <c r="A5" s="12"/>
      <c r="B5" s="12"/>
      <c r="C5" s="12"/>
      <c r="D5" s="12"/>
      <c r="E5" s="12"/>
      <c r="F5" s="12"/>
      <c r="G5" s="12"/>
      <c r="H5" s="12"/>
      <c r="I5" s="12"/>
      <c r="J5" s="12"/>
      <c r="K5" s="11"/>
    </row>
    <row r="6" spans="1:11" ht="8.1" customHeight="1">
      <c r="A6" s="13"/>
      <c r="B6" s="13"/>
      <c r="C6" s="13"/>
      <c r="D6" s="13"/>
      <c r="E6" s="13"/>
      <c r="F6" s="13"/>
      <c r="G6" s="13"/>
      <c r="H6" s="13"/>
      <c r="I6" s="13"/>
      <c r="J6" s="13"/>
      <c r="K6" s="11"/>
    </row>
    <row r="7" spans="1:11" ht="20.100000000000001" customHeight="1">
      <c r="A7" s="13" t="s">
        <v>79</v>
      </c>
      <c r="B7" s="13"/>
      <c r="C7" s="16" t="s">
        <v>4</v>
      </c>
      <c r="D7" s="56" t="s">
        <v>341</v>
      </c>
      <c r="E7" s="56"/>
      <c r="F7" s="328" t="s">
        <v>342</v>
      </c>
      <c r="G7" s="328"/>
      <c r="H7" s="328"/>
      <c r="I7" s="328"/>
      <c r="J7" s="328"/>
      <c r="K7" s="14"/>
    </row>
    <row r="8" spans="1:11" ht="20.100000000000001" customHeight="1">
      <c r="A8" s="58" t="s">
        <v>82</v>
      </c>
      <c r="B8" s="59"/>
      <c r="C8" s="60" t="s">
        <v>6</v>
      </c>
      <c r="D8" s="56" t="s">
        <v>343</v>
      </c>
      <c r="E8" s="62"/>
      <c r="F8" s="327" t="s">
        <v>344</v>
      </c>
      <c r="G8" s="327"/>
      <c r="H8" s="327"/>
      <c r="I8" s="327"/>
      <c r="J8" s="327"/>
      <c r="K8" s="18"/>
    </row>
    <row r="9" spans="1:11" ht="20.100000000000001" customHeight="1">
      <c r="A9" s="58"/>
      <c r="B9" s="59"/>
      <c r="C9" s="60"/>
      <c r="D9" s="62" t="s">
        <v>345</v>
      </c>
      <c r="E9" s="62"/>
      <c r="F9" s="328" t="s">
        <v>36</v>
      </c>
      <c r="G9" s="328"/>
      <c r="H9" s="328"/>
      <c r="I9" s="328"/>
      <c r="J9" s="328"/>
      <c r="K9" s="18"/>
    </row>
    <row r="10" spans="1:11" ht="20.100000000000001" customHeight="1">
      <c r="A10" s="58"/>
      <c r="B10" s="59"/>
      <c r="C10" s="60"/>
      <c r="D10" s="62" t="s">
        <v>346</v>
      </c>
      <c r="E10" s="62"/>
      <c r="F10" s="327" t="s">
        <v>39</v>
      </c>
      <c r="G10" s="327"/>
      <c r="H10" s="327"/>
      <c r="I10" s="327"/>
      <c r="J10" s="327"/>
      <c r="K10" s="18"/>
    </row>
    <row r="11" spans="1:11" ht="20.100000000000001" customHeight="1">
      <c r="A11" s="58"/>
      <c r="B11" s="59"/>
      <c r="C11" s="60"/>
      <c r="D11" s="62"/>
      <c r="E11" s="62"/>
      <c r="F11" s="56" t="s">
        <v>36</v>
      </c>
      <c r="G11" s="56" t="s">
        <v>347</v>
      </c>
      <c r="H11" s="56" t="s">
        <v>348</v>
      </c>
      <c r="I11" s="56" t="s">
        <v>349</v>
      </c>
      <c r="J11" s="56" t="s">
        <v>154</v>
      </c>
      <c r="K11" s="18"/>
    </row>
    <row r="12" spans="1:11" ht="20.100000000000001" customHeight="1">
      <c r="A12" s="58"/>
      <c r="B12" s="59"/>
      <c r="C12" s="60"/>
      <c r="D12" s="62"/>
      <c r="E12" s="62"/>
      <c r="F12" s="62" t="s">
        <v>39</v>
      </c>
      <c r="G12" s="62" t="s">
        <v>350</v>
      </c>
      <c r="H12" s="62" t="s">
        <v>277</v>
      </c>
      <c r="I12" s="62" t="s">
        <v>351</v>
      </c>
      <c r="J12" s="62" t="s">
        <v>160</v>
      </c>
      <c r="K12" s="18"/>
    </row>
    <row r="13" spans="1:11" ht="8.1" customHeight="1">
      <c r="A13" s="22"/>
      <c r="B13" s="22"/>
      <c r="C13" s="22"/>
      <c r="D13" s="22"/>
      <c r="E13" s="22"/>
      <c r="F13" s="22"/>
      <c r="G13" s="22"/>
      <c r="H13" s="22"/>
      <c r="I13" s="22"/>
      <c r="J13" s="22"/>
      <c r="K13" s="27"/>
    </row>
    <row r="14" spans="1:11" ht="8.1" customHeight="1">
      <c r="A14" s="23"/>
      <c r="B14" s="23"/>
      <c r="C14" s="23"/>
      <c r="D14" s="23"/>
      <c r="E14" s="23"/>
      <c r="F14" s="23"/>
      <c r="G14" s="23"/>
      <c r="H14" s="23"/>
      <c r="I14" s="23"/>
      <c r="J14" s="23"/>
      <c r="K14" s="14"/>
    </row>
    <row r="15" spans="1:11" ht="20.100000000000001" customHeight="1">
      <c r="A15" s="24" t="s">
        <v>12</v>
      </c>
      <c r="B15" s="18"/>
      <c r="C15" s="25">
        <v>2018</v>
      </c>
      <c r="D15" s="26">
        <f>SUM(D19,D23,D27,D31,D35,D39,D43,D47,D51,D55,D59,D63)</f>
        <v>5</v>
      </c>
      <c r="E15" s="26"/>
      <c r="F15" s="26">
        <f>SUM(G15:J15)</f>
        <v>396</v>
      </c>
      <c r="G15" s="26">
        <f t="shared" ref="G15:J17" si="0">SUM(G19,G23,G27,G31,G35,G39,G43,G47,G51,G55,G59,G63)</f>
        <v>318</v>
      </c>
      <c r="H15" s="26">
        <f t="shared" si="0"/>
        <v>31</v>
      </c>
      <c r="I15" s="26">
        <f t="shared" si="0"/>
        <v>47</v>
      </c>
      <c r="J15" s="26">
        <f t="shared" si="0"/>
        <v>0</v>
      </c>
      <c r="K15" s="18"/>
    </row>
    <row r="16" spans="1:11" ht="20.100000000000001" customHeight="1">
      <c r="A16" s="24"/>
      <c r="B16" s="18"/>
      <c r="C16" s="25">
        <v>2019</v>
      </c>
      <c r="D16" s="26">
        <f>SUM(D20,D24,D28,D32,D36,D40,D44,D48,D52,D56,D60,D64)</f>
        <v>5</v>
      </c>
      <c r="E16" s="26"/>
      <c r="F16" s="26">
        <f t="shared" ref="F16:F17" si="1">SUM(G16:J16)</f>
        <v>495</v>
      </c>
      <c r="G16" s="26">
        <f t="shared" si="0"/>
        <v>401</v>
      </c>
      <c r="H16" s="26">
        <f t="shared" si="0"/>
        <v>34</v>
      </c>
      <c r="I16" s="26">
        <f t="shared" si="0"/>
        <v>52</v>
      </c>
      <c r="J16" s="26">
        <f t="shared" si="0"/>
        <v>8</v>
      </c>
      <c r="K16" s="35"/>
    </row>
    <row r="17" spans="1:11" ht="20.100000000000001" customHeight="1">
      <c r="A17" s="24"/>
      <c r="B17" s="18"/>
      <c r="C17" s="25">
        <v>2020</v>
      </c>
      <c r="D17" s="26">
        <f>SUM(D21,D25,D29,D33,D37,D41,D45,D49,D53,D57,D61,D65)</f>
        <v>5</v>
      </c>
      <c r="E17" s="26"/>
      <c r="F17" s="26">
        <f t="shared" si="1"/>
        <v>392</v>
      </c>
      <c r="G17" s="26">
        <f t="shared" si="0"/>
        <v>325</v>
      </c>
      <c r="H17" s="26">
        <f t="shared" si="0"/>
        <v>28</v>
      </c>
      <c r="I17" s="26">
        <f t="shared" si="0"/>
        <v>34</v>
      </c>
      <c r="J17" s="26">
        <f t="shared" si="0"/>
        <v>5</v>
      </c>
      <c r="K17" s="35"/>
    </row>
    <row r="18" spans="1:11" ht="8.1" customHeight="1">
      <c r="A18" s="24"/>
      <c r="B18" s="18"/>
      <c r="C18" s="18"/>
      <c r="D18" s="5"/>
      <c r="E18" s="5"/>
      <c r="F18" s="5"/>
      <c r="G18" s="43"/>
      <c r="H18" s="43"/>
      <c r="I18" s="43"/>
      <c r="J18" s="43"/>
      <c r="K18" s="35"/>
    </row>
    <row r="19" spans="1:11" ht="20.100000000000001" customHeight="1">
      <c r="A19" s="29" t="s">
        <v>108</v>
      </c>
      <c r="B19" s="36"/>
      <c r="C19" s="31">
        <v>2018</v>
      </c>
      <c r="D19" s="322" t="s">
        <v>333</v>
      </c>
      <c r="E19" s="97"/>
      <c r="F19" s="86" t="s">
        <v>333</v>
      </c>
      <c r="G19" s="86" t="s">
        <v>333</v>
      </c>
      <c r="H19" s="86" t="s">
        <v>333</v>
      </c>
      <c r="I19" s="86" t="s">
        <v>333</v>
      </c>
      <c r="J19" s="86" t="s">
        <v>333</v>
      </c>
      <c r="K19" s="35"/>
    </row>
    <row r="20" spans="1:11" ht="20.100000000000001" customHeight="1">
      <c r="A20" s="29"/>
      <c r="B20" s="36"/>
      <c r="C20" s="31">
        <v>2019</v>
      </c>
      <c r="D20" s="87" t="s">
        <v>333</v>
      </c>
      <c r="E20" s="98"/>
      <c r="F20" s="86" t="s">
        <v>333</v>
      </c>
      <c r="G20" s="86" t="s">
        <v>333</v>
      </c>
      <c r="H20" s="86" t="s">
        <v>333</v>
      </c>
      <c r="I20" s="86" t="s">
        <v>333</v>
      </c>
      <c r="J20" s="86" t="s">
        <v>333</v>
      </c>
      <c r="K20" s="35"/>
    </row>
    <row r="21" spans="1:11" ht="20.100000000000001" customHeight="1">
      <c r="A21" s="29"/>
      <c r="B21" s="36"/>
      <c r="C21" s="31">
        <v>2020</v>
      </c>
      <c r="D21" s="99" t="s">
        <v>333</v>
      </c>
      <c r="E21" s="39"/>
      <c r="F21" s="86" t="s">
        <v>333</v>
      </c>
      <c r="G21" s="86" t="s">
        <v>333</v>
      </c>
      <c r="H21" s="86" t="s">
        <v>333</v>
      </c>
      <c r="I21" s="86" t="s">
        <v>333</v>
      </c>
      <c r="J21" s="86" t="s">
        <v>333</v>
      </c>
      <c r="K21" s="89"/>
    </row>
    <row r="22" spans="1:11" ht="8.1" customHeight="1">
      <c r="A22" s="29"/>
      <c r="B22" s="36"/>
      <c r="C22" s="18"/>
      <c r="D22" s="100"/>
      <c r="E22" s="39"/>
      <c r="F22" s="5"/>
      <c r="G22" s="43"/>
      <c r="H22" s="43"/>
      <c r="I22" s="43"/>
      <c r="J22" s="43"/>
      <c r="K22" s="89"/>
    </row>
    <row r="23" spans="1:11" ht="20.100000000000001" customHeight="1">
      <c r="A23" s="29" t="s">
        <v>14</v>
      </c>
      <c r="B23" s="36"/>
      <c r="C23" s="31">
        <v>2018</v>
      </c>
      <c r="D23" s="101">
        <v>1</v>
      </c>
      <c r="E23" s="34"/>
      <c r="F23" s="86">
        <f>SUM(G23:J23)</f>
        <v>87</v>
      </c>
      <c r="G23" s="86">
        <v>71</v>
      </c>
      <c r="H23" s="86">
        <v>10</v>
      </c>
      <c r="I23" s="86">
        <v>6</v>
      </c>
      <c r="J23" s="86" t="s">
        <v>17</v>
      </c>
      <c r="K23" s="89"/>
    </row>
    <row r="24" spans="1:11" ht="20.100000000000001" customHeight="1">
      <c r="A24" s="29"/>
      <c r="B24" s="36"/>
      <c r="C24" s="31">
        <v>2019</v>
      </c>
      <c r="D24" s="41">
        <v>1</v>
      </c>
      <c r="E24" s="34"/>
      <c r="F24" s="86">
        <f>SUM(G24:J24)</f>
        <v>232</v>
      </c>
      <c r="G24" s="86">
        <v>190</v>
      </c>
      <c r="H24" s="86">
        <v>16</v>
      </c>
      <c r="I24" s="86">
        <v>23</v>
      </c>
      <c r="J24" s="86">
        <v>3</v>
      </c>
      <c r="K24" s="89"/>
    </row>
    <row r="25" spans="1:11" ht="20.100000000000001" customHeight="1">
      <c r="A25" s="29"/>
      <c r="B25" s="36"/>
      <c r="C25" s="31">
        <v>2020</v>
      </c>
      <c r="D25" s="41">
        <v>1</v>
      </c>
      <c r="E25" s="39"/>
      <c r="F25" s="86">
        <f>SUM(G25:J25)</f>
        <v>107</v>
      </c>
      <c r="G25" s="86">
        <v>84</v>
      </c>
      <c r="H25" s="86">
        <v>10</v>
      </c>
      <c r="I25" s="86">
        <v>11</v>
      </c>
      <c r="J25" s="86">
        <v>2</v>
      </c>
      <c r="K25" s="89"/>
    </row>
    <row r="26" spans="1:11" ht="8.1" customHeight="1">
      <c r="A26" s="29"/>
      <c r="B26" s="36"/>
      <c r="C26" s="18"/>
      <c r="D26" s="100"/>
      <c r="E26" s="39"/>
      <c r="F26" s="5"/>
      <c r="G26" s="43"/>
      <c r="H26" s="43"/>
      <c r="I26" s="43"/>
      <c r="J26" s="43"/>
      <c r="K26" s="89"/>
    </row>
    <row r="27" spans="1:11" ht="20.100000000000001" customHeight="1">
      <c r="A27" s="29" t="s">
        <v>109</v>
      </c>
      <c r="B27" s="36"/>
      <c r="C27" s="31">
        <v>2018</v>
      </c>
      <c r="D27" s="100">
        <v>1</v>
      </c>
      <c r="E27" s="34"/>
      <c r="F27" s="86">
        <f>SUM(G27:J27)</f>
        <v>184</v>
      </c>
      <c r="G27" s="86">
        <v>143</v>
      </c>
      <c r="H27" s="86">
        <v>13</v>
      </c>
      <c r="I27" s="86">
        <v>28</v>
      </c>
      <c r="J27" s="86" t="s">
        <v>17</v>
      </c>
      <c r="K27" s="89"/>
    </row>
    <row r="28" spans="1:11" ht="20.100000000000001" customHeight="1">
      <c r="A28" s="29"/>
      <c r="B28" s="36"/>
      <c r="C28" s="31">
        <v>2019</v>
      </c>
      <c r="D28" s="41">
        <v>1</v>
      </c>
      <c r="E28" s="34"/>
      <c r="F28" s="86">
        <f>SUM(G28:J28)</f>
        <v>140</v>
      </c>
      <c r="G28" s="86">
        <v>113</v>
      </c>
      <c r="H28" s="86">
        <v>7</v>
      </c>
      <c r="I28" s="86">
        <v>19</v>
      </c>
      <c r="J28" s="86">
        <v>1</v>
      </c>
      <c r="K28" s="89"/>
    </row>
    <row r="29" spans="1:11" ht="20.100000000000001" customHeight="1">
      <c r="A29" s="29"/>
      <c r="B29" s="36"/>
      <c r="C29" s="31">
        <v>2020</v>
      </c>
      <c r="D29" s="41">
        <v>1</v>
      </c>
      <c r="E29" s="39"/>
      <c r="F29" s="86">
        <f>SUM(G29:J29)</f>
        <v>115</v>
      </c>
      <c r="G29" s="86">
        <v>95</v>
      </c>
      <c r="H29" s="86">
        <v>7</v>
      </c>
      <c r="I29" s="86">
        <v>12</v>
      </c>
      <c r="J29" s="86">
        <v>1</v>
      </c>
      <c r="K29" s="89"/>
    </row>
    <row r="30" spans="1:11" ht="8.1" customHeight="1">
      <c r="A30" s="29"/>
      <c r="B30" s="36"/>
      <c r="C30" s="18"/>
      <c r="D30" s="101"/>
      <c r="E30" s="39"/>
      <c r="F30" s="5"/>
      <c r="G30" s="43"/>
      <c r="H30" s="43"/>
      <c r="I30" s="43"/>
      <c r="J30" s="43"/>
      <c r="K30" s="89"/>
    </row>
    <row r="31" spans="1:11" ht="20.100000000000001" customHeight="1">
      <c r="A31" s="29" t="s">
        <v>18</v>
      </c>
      <c r="B31" s="36"/>
      <c r="C31" s="31">
        <v>2018</v>
      </c>
      <c r="D31" s="322" t="s">
        <v>333</v>
      </c>
      <c r="E31" s="34"/>
      <c r="F31" s="86" t="s">
        <v>333</v>
      </c>
      <c r="G31" s="86" t="s">
        <v>333</v>
      </c>
      <c r="H31" s="86" t="s">
        <v>333</v>
      </c>
      <c r="I31" s="86" t="s">
        <v>333</v>
      </c>
      <c r="J31" s="86" t="s">
        <v>333</v>
      </c>
      <c r="K31" s="89"/>
    </row>
    <row r="32" spans="1:11" ht="20.100000000000001" customHeight="1">
      <c r="A32" s="29"/>
      <c r="B32" s="36"/>
      <c r="C32" s="31">
        <v>2019</v>
      </c>
      <c r="D32" s="41" t="s">
        <v>333</v>
      </c>
      <c r="E32" s="34"/>
      <c r="F32" s="86" t="s">
        <v>333</v>
      </c>
      <c r="G32" s="86" t="s">
        <v>333</v>
      </c>
      <c r="H32" s="86" t="s">
        <v>333</v>
      </c>
      <c r="I32" s="86" t="s">
        <v>333</v>
      </c>
      <c r="J32" s="86" t="s">
        <v>333</v>
      </c>
      <c r="K32" s="89"/>
    </row>
    <row r="33" spans="1:11" ht="20.100000000000001" customHeight="1">
      <c r="A33" s="29"/>
      <c r="B33" s="36"/>
      <c r="C33" s="31">
        <v>2020</v>
      </c>
      <c r="D33" s="41" t="s">
        <v>333</v>
      </c>
      <c r="E33" s="39"/>
      <c r="F33" s="86" t="s">
        <v>333</v>
      </c>
      <c r="G33" s="86" t="s">
        <v>333</v>
      </c>
      <c r="H33" s="86" t="s">
        <v>333</v>
      </c>
      <c r="I33" s="86" t="s">
        <v>333</v>
      </c>
      <c r="J33" s="86" t="s">
        <v>333</v>
      </c>
      <c r="K33" s="89"/>
    </row>
    <row r="34" spans="1:11" ht="8.1" customHeight="1">
      <c r="A34" s="29"/>
      <c r="B34" s="36"/>
      <c r="C34" s="18"/>
      <c r="D34" s="100"/>
      <c r="E34" s="39"/>
      <c r="F34" s="5"/>
      <c r="G34" s="43"/>
      <c r="H34" s="43"/>
      <c r="I34" s="43"/>
      <c r="J34" s="43"/>
      <c r="K34" s="89"/>
    </row>
    <row r="35" spans="1:11" ht="20.100000000000001" customHeight="1">
      <c r="A35" s="29" t="s">
        <v>19</v>
      </c>
      <c r="B35" s="36"/>
      <c r="C35" s="31">
        <v>2018</v>
      </c>
      <c r="D35" s="101">
        <v>1</v>
      </c>
      <c r="E35" s="34"/>
      <c r="F35" s="86">
        <f>SUM(G35:J35)</f>
        <v>20</v>
      </c>
      <c r="G35" s="86">
        <v>16</v>
      </c>
      <c r="H35" s="86">
        <v>2</v>
      </c>
      <c r="I35" s="86">
        <v>2</v>
      </c>
      <c r="J35" s="86" t="s">
        <v>17</v>
      </c>
      <c r="K35" s="89"/>
    </row>
    <row r="36" spans="1:11" ht="20.100000000000001" customHeight="1">
      <c r="A36" s="29"/>
      <c r="B36" s="36"/>
      <c r="C36" s="31">
        <v>2019</v>
      </c>
      <c r="D36" s="41">
        <v>1</v>
      </c>
      <c r="E36" s="34"/>
      <c r="F36" s="86">
        <f>SUM(G36:J36)</f>
        <v>59</v>
      </c>
      <c r="G36" s="86">
        <v>54</v>
      </c>
      <c r="H36" s="86">
        <v>1</v>
      </c>
      <c r="I36" s="86">
        <v>3</v>
      </c>
      <c r="J36" s="86">
        <v>1</v>
      </c>
      <c r="K36" s="89"/>
    </row>
    <row r="37" spans="1:11" ht="20.100000000000001" customHeight="1">
      <c r="A37" s="29"/>
      <c r="B37" s="36"/>
      <c r="C37" s="31">
        <v>2020</v>
      </c>
      <c r="D37" s="41">
        <v>1</v>
      </c>
      <c r="E37" s="39"/>
      <c r="F37" s="86">
        <f>SUM(G37:J37)</f>
        <v>36</v>
      </c>
      <c r="G37" s="86">
        <v>32</v>
      </c>
      <c r="H37" s="86">
        <v>3</v>
      </c>
      <c r="I37" s="86">
        <v>1</v>
      </c>
      <c r="J37" s="86" t="s">
        <v>17</v>
      </c>
      <c r="K37" s="89"/>
    </row>
    <row r="38" spans="1:11" ht="8.1" customHeight="1">
      <c r="A38" s="29"/>
      <c r="B38" s="36"/>
      <c r="C38" s="18"/>
      <c r="D38" s="100"/>
      <c r="E38" s="39"/>
      <c r="F38" s="5"/>
      <c r="G38" s="43"/>
      <c r="H38" s="43"/>
      <c r="I38" s="43"/>
      <c r="J38" s="43"/>
      <c r="K38" s="89"/>
    </row>
    <row r="39" spans="1:11" ht="20.100000000000001" customHeight="1">
      <c r="A39" s="29" t="s">
        <v>352</v>
      </c>
      <c r="B39" s="36"/>
      <c r="C39" s="31">
        <v>2018</v>
      </c>
      <c r="D39" s="101">
        <v>1</v>
      </c>
      <c r="E39" s="34"/>
      <c r="F39" s="86">
        <f>SUM(G39:J39)</f>
        <v>69</v>
      </c>
      <c r="G39" s="86">
        <v>55</v>
      </c>
      <c r="H39" s="86">
        <v>5</v>
      </c>
      <c r="I39" s="86">
        <v>9</v>
      </c>
      <c r="J39" s="86" t="s">
        <v>17</v>
      </c>
      <c r="K39" s="89"/>
    </row>
    <row r="40" spans="1:11" ht="20.100000000000001" customHeight="1">
      <c r="A40" s="29"/>
      <c r="B40" s="36"/>
      <c r="C40" s="31">
        <v>2019</v>
      </c>
      <c r="D40" s="41">
        <v>1</v>
      </c>
      <c r="E40" s="34"/>
      <c r="F40" s="86">
        <f>SUM(G40:J40)</f>
        <v>44</v>
      </c>
      <c r="G40" s="86">
        <v>27</v>
      </c>
      <c r="H40" s="86">
        <v>10</v>
      </c>
      <c r="I40" s="86">
        <v>5</v>
      </c>
      <c r="J40" s="86">
        <v>2</v>
      </c>
      <c r="K40" s="89"/>
    </row>
    <row r="41" spans="1:11" ht="20.100000000000001" customHeight="1">
      <c r="A41" s="29"/>
      <c r="B41" s="36"/>
      <c r="C41" s="31">
        <v>2020</v>
      </c>
      <c r="D41" s="41">
        <v>1</v>
      </c>
      <c r="E41" s="39"/>
      <c r="F41" s="86">
        <f>SUM(G41:J41)</f>
        <v>101</v>
      </c>
      <c r="G41" s="86">
        <v>82</v>
      </c>
      <c r="H41" s="86">
        <v>8</v>
      </c>
      <c r="I41" s="86">
        <v>9</v>
      </c>
      <c r="J41" s="86">
        <v>2</v>
      </c>
      <c r="K41" s="89"/>
    </row>
    <row r="42" spans="1:11" ht="8.1" customHeight="1">
      <c r="A42" s="29"/>
      <c r="B42" s="36"/>
      <c r="C42" s="18"/>
      <c r="D42" s="100"/>
      <c r="E42" s="39"/>
      <c r="F42" s="5"/>
      <c r="G42" s="43"/>
      <c r="H42" s="43"/>
      <c r="I42" s="43"/>
      <c r="J42" s="43"/>
      <c r="K42" s="89"/>
    </row>
    <row r="43" spans="1:11" ht="20.100000000000001" customHeight="1">
      <c r="A43" s="29" t="s">
        <v>22</v>
      </c>
      <c r="B43" s="36"/>
      <c r="C43" s="31">
        <v>2018</v>
      </c>
      <c r="D43" s="322" t="s">
        <v>333</v>
      </c>
      <c r="E43" s="34"/>
      <c r="F43" s="86" t="s">
        <v>333</v>
      </c>
      <c r="G43" s="86" t="s">
        <v>333</v>
      </c>
      <c r="H43" s="86" t="s">
        <v>333</v>
      </c>
      <c r="I43" s="86" t="s">
        <v>333</v>
      </c>
      <c r="J43" s="86" t="s">
        <v>333</v>
      </c>
      <c r="K43" s="89"/>
    </row>
    <row r="44" spans="1:11" ht="20.100000000000001" customHeight="1">
      <c r="A44" s="29"/>
      <c r="B44" s="36"/>
      <c r="C44" s="31">
        <v>2019</v>
      </c>
      <c r="D44" s="41" t="s">
        <v>333</v>
      </c>
      <c r="E44" s="34"/>
      <c r="F44" s="86" t="s">
        <v>333</v>
      </c>
      <c r="G44" s="86" t="s">
        <v>333</v>
      </c>
      <c r="H44" s="86" t="s">
        <v>333</v>
      </c>
      <c r="I44" s="86" t="s">
        <v>333</v>
      </c>
      <c r="J44" s="86" t="s">
        <v>333</v>
      </c>
      <c r="K44" s="89"/>
    </row>
    <row r="45" spans="1:11" ht="20.100000000000001" customHeight="1">
      <c r="A45" s="29"/>
      <c r="B45" s="36"/>
      <c r="C45" s="31">
        <v>2020</v>
      </c>
      <c r="D45" s="41" t="s">
        <v>333</v>
      </c>
      <c r="E45" s="39"/>
      <c r="F45" s="86" t="s">
        <v>333</v>
      </c>
      <c r="G45" s="86" t="s">
        <v>333</v>
      </c>
      <c r="H45" s="86" t="s">
        <v>333</v>
      </c>
      <c r="I45" s="86" t="s">
        <v>333</v>
      </c>
      <c r="J45" s="86" t="s">
        <v>333</v>
      </c>
      <c r="K45" s="89"/>
    </row>
    <row r="46" spans="1:11" ht="8.1" customHeight="1">
      <c r="A46" s="29"/>
      <c r="B46" s="36"/>
      <c r="C46" s="18"/>
      <c r="D46" s="100"/>
      <c r="E46" s="39"/>
      <c r="F46" s="5"/>
      <c r="G46" s="43"/>
      <c r="H46" s="43"/>
      <c r="I46" s="43"/>
      <c r="J46" s="43"/>
      <c r="K46" s="89"/>
    </row>
    <row r="47" spans="1:11" ht="20.100000000000001" customHeight="1">
      <c r="A47" s="29" t="s">
        <v>111</v>
      </c>
      <c r="B47" s="36"/>
      <c r="C47" s="31">
        <v>2018</v>
      </c>
      <c r="D47" s="101">
        <v>1</v>
      </c>
      <c r="E47" s="39"/>
      <c r="F47" s="86">
        <f>SUM(G47:J47)</f>
        <v>36</v>
      </c>
      <c r="G47" s="86">
        <v>33</v>
      </c>
      <c r="H47" s="86">
        <v>1</v>
      </c>
      <c r="I47" s="86">
        <v>2</v>
      </c>
      <c r="J47" s="86" t="s">
        <v>17</v>
      </c>
      <c r="K47" s="89"/>
    </row>
    <row r="48" spans="1:11" ht="20.100000000000001" customHeight="1">
      <c r="A48" s="29"/>
      <c r="B48" s="36"/>
      <c r="C48" s="31">
        <v>2019</v>
      </c>
      <c r="D48" s="41">
        <v>1</v>
      </c>
      <c r="E48" s="39"/>
      <c r="F48" s="86">
        <f>SUM(G48:J48)</f>
        <v>20</v>
      </c>
      <c r="G48" s="86">
        <v>17</v>
      </c>
      <c r="H48" s="86" t="s">
        <v>17</v>
      </c>
      <c r="I48" s="86">
        <v>2</v>
      </c>
      <c r="J48" s="86">
        <v>1</v>
      </c>
      <c r="K48" s="89"/>
    </row>
    <row r="49" spans="1:11" ht="20.100000000000001" customHeight="1">
      <c r="A49" s="29"/>
      <c r="B49" s="36"/>
      <c r="C49" s="31">
        <v>2020</v>
      </c>
      <c r="D49" s="41">
        <v>1</v>
      </c>
      <c r="E49" s="39"/>
      <c r="F49" s="86">
        <f>SUM(G49:J49)</f>
        <v>33</v>
      </c>
      <c r="G49" s="86">
        <v>32</v>
      </c>
      <c r="H49" s="86" t="s">
        <v>17</v>
      </c>
      <c r="I49" s="86">
        <v>1</v>
      </c>
      <c r="J49" s="86" t="s">
        <v>17</v>
      </c>
      <c r="K49" s="89"/>
    </row>
    <row r="50" spans="1:11" ht="8.1" customHeight="1">
      <c r="A50" s="29"/>
      <c r="B50" s="36"/>
      <c r="C50" s="18"/>
      <c r="D50" s="100"/>
      <c r="E50" s="39"/>
      <c r="F50" s="5"/>
      <c r="G50" s="43"/>
      <c r="H50" s="43"/>
      <c r="I50" s="43"/>
      <c r="J50" s="43"/>
      <c r="K50" s="89"/>
    </row>
    <row r="51" spans="1:11" ht="20.100000000000001" customHeight="1">
      <c r="A51" s="29" t="s">
        <v>25</v>
      </c>
      <c r="B51" s="36"/>
      <c r="C51" s="31">
        <v>2018</v>
      </c>
      <c r="D51" s="322" t="s">
        <v>333</v>
      </c>
      <c r="E51" s="39"/>
      <c r="F51" s="86" t="s">
        <v>333</v>
      </c>
      <c r="G51" s="86" t="s">
        <v>333</v>
      </c>
      <c r="H51" s="86" t="s">
        <v>333</v>
      </c>
      <c r="I51" s="86" t="s">
        <v>333</v>
      </c>
      <c r="J51" s="86" t="s">
        <v>333</v>
      </c>
      <c r="K51" s="89"/>
    </row>
    <row r="52" spans="1:11" ht="20.100000000000001" customHeight="1">
      <c r="A52" s="29"/>
      <c r="B52" s="36"/>
      <c r="C52" s="31">
        <v>2019</v>
      </c>
      <c r="D52" s="41" t="s">
        <v>333</v>
      </c>
      <c r="E52" s="39"/>
      <c r="F52" s="86" t="s">
        <v>333</v>
      </c>
      <c r="G52" s="86" t="s">
        <v>333</v>
      </c>
      <c r="H52" s="86" t="s">
        <v>333</v>
      </c>
      <c r="I52" s="86" t="s">
        <v>333</v>
      </c>
      <c r="J52" s="86" t="s">
        <v>333</v>
      </c>
      <c r="K52" s="89"/>
    </row>
    <row r="53" spans="1:11" ht="20.100000000000001" customHeight="1">
      <c r="A53" s="29"/>
      <c r="B53" s="36"/>
      <c r="C53" s="31">
        <v>2020</v>
      </c>
      <c r="D53" s="41" t="s">
        <v>333</v>
      </c>
      <c r="E53" s="43"/>
      <c r="F53" s="86" t="s">
        <v>333</v>
      </c>
      <c r="G53" s="86" t="s">
        <v>333</v>
      </c>
      <c r="H53" s="86" t="s">
        <v>333</v>
      </c>
      <c r="I53" s="86" t="s">
        <v>333</v>
      </c>
      <c r="J53" s="86" t="s">
        <v>333</v>
      </c>
      <c r="K53" s="89"/>
    </row>
    <row r="54" spans="1:11" ht="8.1" customHeight="1">
      <c r="A54" s="29"/>
      <c r="B54" s="36"/>
      <c r="C54" s="18"/>
      <c r="D54" s="100"/>
      <c r="E54" s="39"/>
      <c r="F54" s="5"/>
      <c r="G54" s="43"/>
      <c r="H54" s="43"/>
      <c r="I54" s="43"/>
      <c r="J54" s="43"/>
      <c r="K54" s="89"/>
    </row>
    <row r="55" spans="1:11" ht="20.100000000000001" customHeight="1">
      <c r="A55" s="29" t="s">
        <v>26</v>
      </c>
      <c r="B55" s="36"/>
      <c r="C55" s="31">
        <v>2018</v>
      </c>
      <c r="D55" s="322" t="s">
        <v>333</v>
      </c>
      <c r="E55" s="39"/>
      <c r="F55" s="86" t="s">
        <v>333</v>
      </c>
      <c r="G55" s="86" t="s">
        <v>333</v>
      </c>
      <c r="H55" s="86" t="s">
        <v>333</v>
      </c>
      <c r="I55" s="86" t="s">
        <v>333</v>
      </c>
      <c r="J55" s="86" t="s">
        <v>333</v>
      </c>
      <c r="K55" s="89"/>
    </row>
    <row r="56" spans="1:11" ht="20.100000000000001" customHeight="1">
      <c r="A56" s="29"/>
      <c r="B56" s="36"/>
      <c r="C56" s="31">
        <v>2019</v>
      </c>
      <c r="D56" s="41" t="s">
        <v>333</v>
      </c>
      <c r="E56" s="39"/>
      <c r="F56" s="86" t="s">
        <v>333</v>
      </c>
      <c r="G56" s="86" t="s">
        <v>333</v>
      </c>
      <c r="H56" s="86" t="s">
        <v>333</v>
      </c>
      <c r="I56" s="86" t="s">
        <v>333</v>
      </c>
      <c r="J56" s="86" t="s">
        <v>333</v>
      </c>
      <c r="K56" s="89"/>
    </row>
    <row r="57" spans="1:11" ht="20.100000000000001" customHeight="1">
      <c r="A57" s="29"/>
      <c r="B57" s="36"/>
      <c r="C57" s="31">
        <v>2020</v>
      </c>
      <c r="D57" s="41" t="s">
        <v>333</v>
      </c>
      <c r="E57" s="43"/>
      <c r="F57" s="86" t="s">
        <v>333</v>
      </c>
      <c r="G57" s="86" t="s">
        <v>333</v>
      </c>
      <c r="H57" s="86" t="s">
        <v>333</v>
      </c>
      <c r="I57" s="86" t="s">
        <v>333</v>
      </c>
      <c r="J57" s="86" t="s">
        <v>333</v>
      </c>
      <c r="K57" s="89"/>
    </row>
    <row r="58" spans="1:11" ht="8.1" customHeight="1">
      <c r="A58" s="29"/>
      <c r="B58" s="36"/>
      <c r="C58" s="18"/>
      <c r="D58" s="100"/>
      <c r="E58" s="39"/>
      <c r="F58" s="5"/>
      <c r="G58" s="43"/>
      <c r="H58" s="43"/>
      <c r="I58" s="43"/>
      <c r="J58" s="43"/>
      <c r="K58" s="89"/>
    </row>
    <row r="59" spans="1:11" ht="20.100000000000001" customHeight="1">
      <c r="A59" s="29" t="s">
        <v>27</v>
      </c>
      <c r="B59" s="36"/>
      <c r="C59" s="31">
        <v>2018</v>
      </c>
      <c r="D59" s="322" t="s">
        <v>333</v>
      </c>
      <c r="E59" s="39"/>
      <c r="F59" s="86" t="s">
        <v>333</v>
      </c>
      <c r="G59" s="86" t="s">
        <v>333</v>
      </c>
      <c r="H59" s="86" t="s">
        <v>333</v>
      </c>
      <c r="I59" s="86" t="s">
        <v>333</v>
      </c>
      <c r="J59" s="86" t="s">
        <v>333</v>
      </c>
      <c r="K59" s="89"/>
    </row>
    <row r="60" spans="1:11" ht="20.100000000000001" customHeight="1">
      <c r="A60" s="29"/>
      <c r="B60" s="36"/>
      <c r="C60" s="31">
        <v>2019</v>
      </c>
      <c r="D60" s="41" t="s">
        <v>333</v>
      </c>
      <c r="E60" s="39"/>
      <c r="F60" s="86" t="s">
        <v>333</v>
      </c>
      <c r="G60" s="86" t="s">
        <v>333</v>
      </c>
      <c r="H60" s="86" t="s">
        <v>333</v>
      </c>
      <c r="I60" s="86" t="s">
        <v>333</v>
      </c>
      <c r="J60" s="86" t="s">
        <v>333</v>
      </c>
      <c r="K60" s="89"/>
    </row>
    <row r="61" spans="1:11" ht="20.100000000000001" customHeight="1">
      <c r="A61" s="29"/>
      <c r="B61" s="36"/>
      <c r="C61" s="31">
        <v>2020</v>
      </c>
      <c r="D61" s="41" t="s">
        <v>333</v>
      </c>
      <c r="E61" s="39"/>
      <c r="F61" s="86" t="s">
        <v>333</v>
      </c>
      <c r="G61" s="86" t="s">
        <v>333</v>
      </c>
      <c r="H61" s="86" t="s">
        <v>333</v>
      </c>
      <c r="I61" s="86" t="s">
        <v>333</v>
      </c>
      <c r="J61" s="86" t="s">
        <v>333</v>
      </c>
      <c r="K61" s="89"/>
    </row>
    <row r="62" spans="1:11" ht="8.1" customHeight="1">
      <c r="A62" s="29"/>
      <c r="B62" s="36"/>
      <c r="C62" s="18"/>
      <c r="D62" s="100"/>
      <c r="E62" s="39"/>
      <c r="F62" s="5"/>
      <c r="G62" s="43"/>
      <c r="H62" s="43"/>
      <c r="I62" s="43"/>
      <c r="J62" s="43"/>
      <c r="K62" s="89"/>
    </row>
    <row r="63" spans="1:11" ht="20.100000000000001" customHeight="1">
      <c r="A63" s="29" t="s">
        <v>112</v>
      </c>
      <c r="B63" s="36"/>
      <c r="C63" s="31">
        <v>2018</v>
      </c>
      <c r="D63" s="322" t="s">
        <v>333</v>
      </c>
      <c r="E63" s="39"/>
      <c r="F63" s="86" t="s">
        <v>333</v>
      </c>
      <c r="G63" s="86" t="s">
        <v>333</v>
      </c>
      <c r="H63" s="86" t="s">
        <v>333</v>
      </c>
      <c r="I63" s="86" t="s">
        <v>333</v>
      </c>
      <c r="J63" s="86" t="s">
        <v>333</v>
      </c>
      <c r="K63" s="89"/>
    </row>
    <row r="64" spans="1:11" ht="20.100000000000001" customHeight="1">
      <c r="A64" s="29"/>
      <c r="B64" s="36"/>
      <c r="C64" s="31">
        <v>2019</v>
      </c>
      <c r="D64" s="41" t="s">
        <v>333</v>
      </c>
      <c r="E64" s="39"/>
      <c r="F64" s="86" t="s">
        <v>333</v>
      </c>
      <c r="G64" s="86" t="s">
        <v>333</v>
      </c>
      <c r="H64" s="86" t="s">
        <v>333</v>
      </c>
      <c r="I64" s="86" t="s">
        <v>333</v>
      </c>
      <c r="J64" s="86" t="s">
        <v>333</v>
      </c>
      <c r="K64" s="89"/>
    </row>
    <row r="65" spans="1:11" ht="20.100000000000001" customHeight="1">
      <c r="A65" s="29"/>
      <c r="B65" s="36"/>
      <c r="C65" s="31">
        <v>2020</v>
      </c>
      <c r="D65" s="41" t="s">
        <v>333</v>
      </c>
      <c r="E65" s="43"/>
      <c r="F65" s="86" t="s">
        <v>333</v>
      </c>
      <c r="G65" s="86" t="s">
        <v>333</v>
      </c>
      <c r="H65" s="86" t="s">
        <v>333</v>
      </c>
      <c r="I65" s="86" t="s">
        <v>333</v>
      </c>
      <c r="J65" s="86" t="s">
        <v>333</v>
      </c>
      <c r="K65" s="89"/>
    </row>
    <row r="66" spans="1:11" ht="8.1" customHeight="1">
      <c r="A66" s="45"/>
      <c r="B66" s="45"/>
      <c r="C66" s="45"/>
      <c r="D66" s="45"/>
      <c r="E66" s="45"/>
      <c r="F66" s="45"/>
      <c r="G66" s="45"/>
      <c r="H66" s="45"/>
      <c r="I66" s="45"/>
      <c r="J66" s="45"/>
      <c r="K66" s="44"/>
    </row>
    <row r="67" spans="1:11" ht="20.100000000000001" customHeight="1">
      <c r="A67" s="53"/>
      <c r="B67" s="53"/>
      <c r="C67" s="54"/>
      <c r="D67" s="5"/>
      <c r="E67" s="5"/>
      <c r="F67" s="5"/>
      <c r="G67" s="43"/>
      <c r="H67" s="43"/>
      <c r="I67" s="43"/>
      <c r="J67" s="43"/>
      <c r="K67" s="46" t="s">
        <v>353</v>
      </c>
    </row>
    <row r="68" spans="1:11" ht="20.100000000000001" customHeight="1">
      <c r="A68" s="53"/>
      <c r="B68" s="53"/>
      <c r="C68" s="54"/>
      <c r="D68" s="5"/>
      <c r="E68" s="5"/>
      <c r="F68" s="5"/>
      <c r="G68" s="43"/>
      <c r="H68" s="43"/>
      <c r="I68" s="43"/>
      <c r="J68" s="43"/>
      <c r="K68" s="48" t="s">
        <v>354</v>
      </c>
    </row>
    <row r="69" spans="1:11" ht="8.1" customHeight="1"/>
    <row r="70" spans="1:11" ht="20.100000000000001" customHeight="1">
      <c r="A70" s="91" t="s">
        <v>336</v>
      </c>
      <c r="B70" s="90"/>
      <c r="C70" s="90"/>
      <c r="D70" s="90"/>
      <c r="E70" s="90"/>
      <c r="F70" s="90"/>
      <c r="G70" s="90"/>
      <c r="H70" s="90"/>
      <c r="I70" s="90"/>
    </row>
    <row r="71" spans="1:11" ht="20.100000000000001" customHeight="1">
      <c r="A71" s="92" t="s">
        <v>337</v>
      </c>
      <c r="B71" s="90"/>
      <c r="C71" s="90"/>
      <c r="D71" s="90"/>
      <c r="E71" s="90"/>
      <c r="F71" s="90"/>
      <c r="G71" s="90"/>
      <c r="H71" s="90"/>
      <c r="I71" s="90"/>
    </row>
    <row r="72" spans="1:11" ht="20.100000000000001" customHeight="1">
      <c r="A72" s="93" t="s">
        <v>338</v>
      </c>
      <c r="B72" s="90"/>
      <c r="C72" s="90"/>
      <c r="D72" s="90"/>
      <c r="E72" s="90"/>
      <c r="F72" s="90"/>
      <c r="G72" s="90"/>
      <c r="H72" s="90"/>
      <c r="I72" s="90"/>
    </row>
    <row r="73" spans="1:11" ht="20.100000000000001" customHeight="1">
      <c r="A73" s="94" t="s">
        <v>339</v>
      </c>
      <c r="B73" s="90"/>
      <c r="C73" s="90"/>
      <c r="D73" s="90"/>
      <c r="E73" s="90"/>
      <c r="F73" s="90"/>
      <c r="G73" s="90"/>
      <c r="H73" s="90"/>
      <c r="I73" s="90"/>
    </row>
    <row r="74" spans="1:11" ht="20.100000000000001" customHeight="1">
      <c r="A74" s="95" t="s">
        <v>340</v>
      </c>
      <c r="B74" s="90"/>
      <c r="C74" s="90"/>
      <c r="D74" s="90"/>
      <c r="E74" s="90"/>
      <c r="F74" s="90"/>
      <c r="G74" s="90"/>
      <c r="H74" s="96"/>
      <c r="I74" s="96"/>
    </row>
  </sheetData>
  <mergeCells count="4">
    <mergeCell ref="F7:J7"/>
    <mergeCell ref="F8:J8"/>
    <mergeCell ref="F9:J9"/>
    <mergeCell ref="F10:J10"/>
  </mergeCells>
  <printOptions horizontalCentered="1"/>
  <pageMargins left="0.55000000000000004" right="0.55000000000000004" top="0.55000000000000004" bottom="0.55000000000000004" header="0.55000000000000004" footer="0.55000000000000004"/>
  <pageSetup paperSize="9" scale="63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O74"/>
  <sheetViews>
    <sheetView view="pageBreakPreview" zoomScaleNormal="100" zoomScaleSheetLayoutView="100" workbookViewId="0">
      <selection activeCell="A4" sqref="A4"/>
    </sheetView>
  </sheetViews>
  <sheetFormatPr defaultColWidth="9" defaultRowHeight="20.100000000000001" customHeight="1"/>
  <cols>
    <col min="1" max="3" width="12.7109375" style="1" customWidth="1"/>
    <col min="4" max="8" width="10.7109375" style="1" customWidth="1"/>
    <col min="9" max="9" width="1.7109375" style="1" customWidth="1"/>
    <col min="10" max="14" width="10.7109375" style="1" customWidth="1"/>
    <col min="15" max="15" width="1.7109375" style="1" customWidth="1"/>
    <col min="16" max="16384" width="9" style="1"/>
  </cols>
  <sheetData>
    <row r="1" spans="1:15" ht="8.1" customHeight="1">
      <c r="A1" s="53"/>
      <c r="B1" s="53"/>
      <c r="C1" s="54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2"/>
    </row>
    <row r="2" spans="1:15" ht="8.1" customHeight="1">
      <c r="A2" s="53"/>
      <c r="B2" s="53"/>
      <c r="C2" s="54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2"/>
    </row>
    <row r="3" spans="1:15" ht="20.100000000000001" customHeight="1">
      <c r="A3" s="290" t="s">
        <v>409</v>
      </c>
      <c r="B3" s="7"/>
      <c r="C3" s="54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7"/>
    </row>
    <row r="4" spans="1:15" ht="20.100000000000001" customHeight="1">
      <c r="A4" s="291" t="s">
        <v>410</v>
      </c>
      <c r="B4" s="55"/>
      <c r="C4" s="54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24"/>
    </row>
    <row r="5" spans="1:15" ht="8.1" customHeight="1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1"/>
    </row>
    <row r="6" spans="1:15" ht="8.1" customHeight="1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1"/>
    </row>
    <row r="7" spans="1:15" ht="20.100000000000001" customHeight="1">
      <c r="A7" s="13" t="s">
        <v>79</v>
      </c>
      <c r="B7" s="13"/>
      <c r="C7" s="16" t="s">
        <v>4</v>
      </c>
      <c r="D7" s="328" t="s">
        <v>342</v>
      </c>
      <c r="E7" s="328"/>
      <c r="F7" s="328"/>
      <c r="G7" s="328"/>
      <c r="H7" s="328"/>
      <c r="I7" s="328"/>
      <c r="J7" s="328"/>
      <c r="K7" s="328"/>
      <c r="L7" s="328"/>
      <c r="M7" s="328"/>
      <c r="N7" s="328"/>
      <c r="O7" s="14"/>
    </row>
    <row r="8" spans="1:15" ht="20.100000000000001" customHeight="1">
      <c r="A8" s="58" t="s">
        <v>82</v>
      </c>
      <c r="B8" s="59"/>
      <c r="C8" s="60" t="s">
        <v>6</v>
      </c>
      <c r="D8" s="327" t="s">
        <v>344</v>
      </c>
      <c r="E8" s="327"/>
      <c r="F8" s="327"/>
      <c r="G8" s="327"/>
      <c r="H8" s="327"/>
      <c r="I8" s="327"/>
      <c r="J8" s="327"/>
      <c r="K8" s="327"/>
      <c r="L8" s="327"/>
      <c r="M8" s="327"/>
      <c r="N8" s="327"/>
      <c r="O8" s="18"/>
    </row>
    <row r="9" spans="1:15" ht="20.100000000000001" customHeight="1">
      <c r="A9" s="58"/>
      <c r="B9" s="59"/>
      <c r="C9" s="60"/>
      <c r="D9" s="326" t="s">
        <v>355</v>
      </c>
      <c r="E9" s="326"/>
      <c r="F9" s="326"/>
      <c r="G9" s="326"/>
      <c r="H9" s="326"/>
      <c r="I9" s="62"/>
      <c r="J9" s="326" t="s">
        <v>356</v>
      </c>
      <c r="K9" s="326"/>
      <c r="L9" s="326"/>
      <c r="M9" s="326"/>
      <c r="N9" s="326"/>
      <c r="O9" s="18"/>
    </row>
    <row r="10" spans="1:15" ht="20.100000000000001" customHeight="1">
      <c r="A10" s="58"/>
      <c r="B10" s="59"/>
      <c r="C10" s="60"/>
      <c r="D10" s="327" t="s">
        <v>357</v>
      </c>
      <c r="E10" s="327"/>
      <c r="F10" s="327"/>
      <c r="G10" s="327"/>
      <c r="H10" s="327"/>
      <c r="I10" s="62"/>
      <c r="J10" s="327" t="s">
        <v>358</v>
      </c>
      <c r="K10" s="327"/>
      <c r="L10" s="327"/>
      <c r="M10" s="327"/>
      <c r="N10" s="327"/>
      <c r="O10" s="18"/>
    </row>
    <row r="11" spans="1:15" ht="20.100000000000001" customHeight="1">
      <c r="A11" s="58"/>
      <c r="B11" s="59"/>
      <c r="C11" s="60"/>
      <c r="D11" s="56" t="s">
        <v>36</v>
      </c>
      <c r="E11" s="56" t="s">
        <v>347</v>
      </c>
      <c r="F11" s="56" t="s">
        <v>348</v>
      </c>
      <c r="G11" s="56" t="s">
        <v>349</v>
      </c>
      <c r="H11" s="56" t="s">
        <v>154</v>
      </c>
      <c r="I11" s="62"/>
      <c r="J11" s="56" t="s">
        <v>36</v>
      </c>
      <c r="K11" s="56" t="s">
        <v>347</v>
      </c>
      <c r="L11" s="56" t="s">
        <v>348</v>
      </c>
      <c r="M11" s="56" t="s">
        <v>349</v>
      </c>
      <c r="N11" s="56" t="s">
        <v>154</v>
      </c>
      <c r="O11" s="18"/>
    </row>
    <row r="12" spans="1:15" ht="20.100000000000001" customHeight="1">
      <c r="A12" s="58"/>
      <c r="B12" s="59"/>
      <c r="C12" s="60"/>
      <c r="D12" s="62" t="s">
        <v>39</v>
      </c>
      <c r="E12" s="62" t="s">
        <v>350</v>
      </c>
      <c r="F12" s="62" t="s">
        <v>277</v>
      </c>
      <c r="G12" s="62" t="s">
        <v>351</v>
      </c>
      <c r="H12" s="62" t="s">
        <v>160</v>
      </c>
      <c r="I12" s="62"/>
      <c r="J12" s="62" t="s">
        <v>39</v>
      </c>
      <c r="K12" s="62" t="s">
        <v>350</v>
      </c>
      <c r="L12" s="62" t="s">
        <v>277</v>
      </c>
      <c r="M12" s="62" t="s">
        <v>351</v>
      </c>
      <c r="N12" s="62" t="s">
        <v>160</v>
      </c>
      <c r="O12" s="18"/>
    </row>
    <row r="13" spans="1:15" ht="8.1" customHeight="1">
      <c r="A13" s="22"/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7"/>
    </row>
    <row r="14" spans="1:15" ht="8.1" customHeight="1">
      <c r="A14" s="23"/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14"/>
    </row>
    <row r="15" spans="1:15" ht="20.100000000000001" customHeight="1">
      <c r="A15" s="24" t="s">
        <v>12</v>
      </c>
      <c r="B15" s="18"/>
      <c r="C15" s="25">
        <v>2018</v>
      </c>
      <c r="D15" s="26">
        <f t="shared" ref="D15:D17" si="0">SUM(E15:H15)</f>
        <v>380</v>
      </c>
      <c r="E15" s="26">
        <f t="shared" ref="E15:H17" si="1">SUM(E19,E23,E27,E31,E35,E39,E43,E47,E51,E55,E59,E63)</f>
        <v>304</v>
      </c>
      <c r="F15" s="26">
        <f t="shared" si="1"/>
        <v>30</v>
      </c>
      <c r="G15" s="26">
        <f t="shared" si="1"/>
        <v>46</v>
      </c>
      <c r="H15" s="26">
        <f t="shared" si="1"/>
        <v>0</v>
      </c>
      <c r="I15" s="26"/>
      <c r="J15" s="26">
        <f>SUM(K15:N15)</f>
        <v>16</v>
      </c>
      <c r="K15" s="26">
        <f t="shared" ref="K15:N17" si="2">SUM(K19,K23,K27,K31,K35,K39,K43,K47,K51,K55,K59,K63)</f>
        <v>14</v>
      </c>
      <c r="L15" s="26">
        <f t="shared" si="2"/>
        <v>1</v>
      </c>
      <c r="M15" s="26">
        <f t="shared" si="2"/>
        <v>1</v>
      </c>
      <c r="N15" s="26">
        <f t="shared" si="2"/>
        <v>0</v>
      </c>
      <c r="O15" s="18"/>
    </row>
    <row r="16" spans="1:15" ht="20.100000000000001" customHeight="1">
      <c r="A16" s="24"/>
      <c r="B16" s="18"/>
      <c r="C16" s="25">
        <v>2019</v>
      </c>
      <c r="D16" s="26">
        <f t="shared" si="0"/>
        <v>474</v>
      </c>
      <c r="E16" s="26">
        <f t="shared" si="1"/>
        <v>383</v>
      </c>
      <c r="F16" s="26">
        <f t="shared" si="1"/>
        <v>33</v>
      </c>
      <c r="G16" s="26">
        <f t="shared" si="1"/>
        <v>50</v>
      </c>
      <c r="H16" s="26">
        <f t="shared" si="1"/>
        <v>8</v>
      </c>
      <c r="I16" s="26"/>
      <c r="J16" s="26">
        <f>SUM(K16:N16)</f>
        <v>21</v>
      </c>
      <c r="K16" s="26">
        <f t="shared" si="2"/>
        <v>18</v>
      </c>
      <c r="L16" s="26">
        <f t="shared" si="2"/>
        <v>1</v>
      </c>
      <c r="M16" s="26">
        <f t="shared" si="2"/>
        <v>2</v>
      </c>
      <c r="N16" s="26">
        <f t="shared" si="2"/>
        <v>0</v>
      </c>
      <c r="O16" s="35"/>
    </row>
    <row r="17" spans="1:15" ht="20.100000000000001" customHeight="1">
      <c r="A17" s="24"/>
      <c r="B17" s="18"/>
      <c r="C17" s="25">
        <v>2020</v>
      </c>
      <c r="D17" s="26">
        <f t="shared" si="0"/>
        <v>378</v>
      </c>
      <c r="E17" s="26">
        <f t="shared" si="1"/>
        <v>312</v>
      </c>
      <c r="F17" s="26">
        <f t="shared" si="1"/>
        <v>28</v>
      </c>
      <c r="G17" s="26">
        <f t="shared" si="1"/>
        <v>33</v>
      </c>
      <c r="H17" s="26">
        <f t="shared" si="1"/>
        <v>5</v>
      </c>
      <c r="I17" s="26"/>
      <c r="J17" s="26">
        <f>SUM(K17:N17)</f>
        <v>14</v>
      </c>
      <c r="K17" s="26">
        <f t="shared" si="2"/>
        <v>13</v>
      </c>
      <c r="L17" s="26">
        <f t="shared" si="2"/>
        <v>0</v>
      </c>
      <c r="M17" s="26">
        <f t="shared" si="2"/>
        <v>1</v>
      </c>
      <c r="N17" s="26">
        <f t="shared" si="2"/>
        <v>0</v>
      </c>
      <c r="O17" s="35"/>
    </row>
    <row r="18" spans="1:15" ht="8.1" customHeight="1">
      <c r="A18" s="24"/>
      <c r="B18" s="18"/>
      <c r="C18" s="18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35"/>
    </row>
    <row r="19" spans="1:15" ht="20.100000000000001" customHeight="1">
      <c r="A19" s="29" t="s">
        <v>108</v>
      </c>
      <c r="B19" s="36"/>
      <c r="C19" s="31">
        <v>2018</v>
      </c>
      <c r="D19" s="86" t="s">
        <v>333</v>
      </c>
      <c r="E19" s="86" t="s">
        <v>333</v>
      </c>
      <c r="F19" s="86" t="s">
        <v>333</v>
      </c>
      <c r="G19" s="86" t="s">
        <v>333</v>
      </c>
      <c r="H19" s="86" t="s">
        <v>333</v>
      </c>
      <c r="I19" s="86"/>
      <c r="J19" s="86" t="s">
        <v>333</v>
      </c>
      <c r="K19" s="86" t="s">
        <v>333</v>
      </c>
      <c r="L19" s="86" t="s">
        <v>333</v>
      </c>
      <c r="M19" s="86" t="s">
        <v>333</v>
      </c>
      <c r="N19" s="86" t="s">
        <v>333</v>
      </c>
      <c r="O19" s="35"/>
    </row>
    <row r="20" spans="1:15" ht="20.100000000000001" customHeight="1">
      <c r="A20" s="29"/>
      <c r="B20" s="36"/>
      <c r="C20" s="31">
        <v>2019</v>
      </c>
      <c r="D20" s="86" t="s">
        <v>333</v>
      </c>
      <c r="E20" s="41" t="s">
        <v>333</v>
      </c>
      <c r="F20" s="41" t="s">
        <v>333</v>
      </c>
      <c r="G20" s="41" t="s">
        <v>333</v>
      </c>
      <c r="H20" s="41" t="s">
        <v>333</v>
      </c>
      <c r="I20" s="86"/>
      <c r="J20" s="86" t="s">
        <v>333</v>
      </c>
      <c r="K20" s="87" t="s">
        <v>333</v>
      </c>
      <c r="L20" s="41" t="s">
        <v>333</v>
      </c>
      <c r="M20" s="41" t="s">
        <v>333</v>
      </c>
      <c r="N20" s="87" t="s">
        <v>333</v>
      </c>
      <c r="O20" s="35"/>
    </row>
    <row r="21" spans="1:15" ht="20.100000000000001" customHeight="1">
      <c r="A21" s="29"/>
      <c r="B21" s="36"/>
      <c r="C21" s="31">
        <v>2020</v>
      </c>
      <c r="D21" s="86" t="s">
        <v>333</v>
      </c>
      <c r="E21" s="41" t="s">
        <v>333</v>
      </c>
      <c r="F21" s="41" t="s">
        <v>333</v>
      </c>
      <c r="G21" s="41" t="s">
        <v>333</v>
      </c>
      <c r="H21" s="41" t="s">
        <v>333</v>
      </c>
      <c r="I21" s="86"/>
      <c r="J21" s="86" t="s">
        <v>333</v>
      </c>
      <c r="K21" s="88" t="s">
        <v>333</v>
      </c>
      <c r="L21" s="88" t="s">
        <v>333</v>
      </c>
      <c r="M21" s="41" t="s">
        <v>333</v>
      </c>
      <c r="N21" s="41" t="s">
        <v>333</v>
      </c>
      <c r="O21" s="89"/>
    </row>
    <row r="22" spans="1:15" ht="8.1" customHeight="1">
      <c r="A22" s="29"/>
      <c r="B22" s="36"/>
      <c r="C22" s="18"/>
      <c r="D22" s="43"/>
      <c r="E22" s="43"/>
      <c r="F22" s="43"/>
      <c r="G22" s="43"/>
      <c r="H22" s="43"/>
      <c r="I22" s="43"/>
      <c r="J22" s="43"/>
      <c r="K22" s="39"/>
      <c r="L22" s="39"/>
      <c r="M22" s="39"/>
      <c r="N22" s="39"/>
      <c r="O22" s="89"/>
    </row>
    <row r="23" spans="1:15" ht="20.100000000000001" customHeight="1">
      <c r="A23" s="29" t="s">
        <v>14</v>
      </c>
      <c r="B23" s="36"/>
      <c r="C23" s="31">
        <v>2018</v>
      </c>
      <c r="D23" s="86">
        <f t="shared" ref="D23:D25" si="3">SUM(E23:H23)</f>
        <v>75</v>
      </c>
      <c r="E23" s="86">
        <v>59</v>
      </c>
      <c r="F23" s="86">
        <v>10</v>
      </c>
      <c r="G23" s="86">
        <v>6</v>
      </c>
      <c r="H23" s="86" t="s">
        <v>17</v>
      </c>
      <c r="I23" s="86"/>
      <c r="J23" s="86">
        <f t="shared" ref="J23:J25" si="4">SUM(K23:N23)</f>
        <v>12</v>
      </c>
      <c r="K23" s="34">
        <v>12</v>
      </c>
      <c r="L23" s="86" t="s">
        <v>17</v>
      </c>
      <c r="M23" s="86" t="s">
        <v>17</v>
      </c>
      <c r="N23" s="86" t="s">
        <v>17</v>
      </c>
      <c r="O23" s="89"/>
    </row>
    <row r="24" spans="1:15" ht="20.100000000000001" customHeight="1">
      <c r="A24" s="29"/>
      <c r="B24" s="36"/>
      <c r="C24" s="31">
        <v>2019</v>
      </c>
      <c r="D24" s="86">
        <f t="shared" si="3"/>
        <v>219</v>
      </c>
      <c r="E24" s="41">
        <v>179</v>
      </c>
      <c r="F24" s="41">
        <v>16</v>
      </c>
      <c r="G24" s="41">
        <v>21</v>
      </c>
      <c r="H24" s="41">
        <v>3</v>
      </c>
      <c r="I24" s="86"/>
      <c r="J24" s="86">
        <f t="shared" si="4"/>
        <v>13</v>
      </c>
      <c r="K24" s="41">
        <v>11</v>
      </c>
      <c r="L24" s="41" t="s">
        <v>17</v>
      </c>
      <c r="M24" s="41">
        <v>2</v>
      </c>
      <c r="N24" s="41" t="s">
        <v>17</v>
      </c>
      <c r="O24" s="89"/>
    </row>
    <row r="25" spans="1:15" ht="20.100000000000001" customHeight="1">
      <c r="A25" s="29"/>
      <c r="B25" s="36"/>
      <c r="C25" s="31">
        <v>2020</v>
      </c>
      <c r="D25" s="86">
        <f t="shared" si="3"/>
        <v>103</v>
      </c>
      <c r="E25" s="41">
        <v>80</v>
      </c>
      <c r="F25" s="41">
        <v>10</v>
      </c>
      <c r="G25" s="41">
        <v>11</v>
      </c>
      <c r="H25" s="41">
        <v>2</v>
      </c>
      <c r="I25" s="86"/>
      <c r="J25" s="86">
        <f t="shared" si="4"/>
        <v>4</v>
      </c>
      <c r="K25" s="41">
        <v>4</v>
      </c>
      <c r="L25" s="41" t="s">
        <v>17</v>
      </c>
      <c r="M25" s="41" t="s">
        <v>17</v>
      </c>
      <c r="N25" s="41" t="s">
        <v>17</v>
      </c>
      <c r="O25" s="89"/>
    </row>
    <row r="26" spans="1:15" ht="8.1" customHeight="1">
      <c r="A26" s="29"/>
      <c r="B26" s="36"/>
      <c r="C26" s="18"/>
      <c r="D26" s="43"/>
      <c r="E26" s="43"/>
      <c r="F26" s="43"/>
      <c r="G26" s="43"/>
      <c r="H26" s="43"/>
      <c r="I26" s="43"/>
      <c r="J26" s="43"/>
      <c r="K26" s="39"/>
      <c r="L26" s="39"/>
      <c r="M26" s="39"/>
      <c r="N26" s="39"/>
      <c r="O26" s="89"/>
    </row>
    <row r="27" spans="1:15" ht="20.100000000000001" customHeight="1">
      <c r="A27" s="29" t="s">
        <v>109</v>
      </c>
      <c r="B27" s="36"/>
      <c r="C27" s="31">
        <v>2018</v>
      </c>
      <c r="D27" s="86">
        <f t="shared" ref="D27:D29" si="5">SUM(E27:H27)</f>
        <v>181</v>
      </c>
      <c r="E27" s="86">
        <v>141</v>
      </c>
      <c r="F27" s="86">
        <v>12</v>
      </c>
      <c r="G27" s="86">
        <v>28</v>
      </c>
      <c r="H27" s="86" t="s">
        <v>17</v>
      </c>
      <c r="I27" s="86"/>
      <c r="J27" s="86">
        <f t="shared" ref="J27:J29" si="6">SUM(K27:N27)</f>
        <v>3</v>
      </c>
      <c r="K27" s="34">
        <v>2</v>
      </c>
      <c r="L27" s="34">
        <v>1</v>
      </c>
      <c r="M27" s="86" t="s">
        <v>17</v>
      </c>
      <c r="N27" s="86" t="s">
        <v>17</v>
      </c>
      <c r="O27" s="89"/>
    </row>
    <row r="28" spans="1:15" ht="20.100000000000001" customHeight="1">
      <c r="A28" s="29"/>
      <c r="B28" s="36"/>
      <c r="C28" s="31">
        <v>2019</v>
      </c>
      <c r="D28" s="86">
        <f t="shared" si="5"/>
        <v>139</v>
      </c>
      <c r="E28" s="41">
        <v>112</v>
      </c>
      <c r="F28" s="41">
        <v>7</v>
      </c>
      <c r="G28" s="41">
        <v>19</v>
      </c>
      <c r="H28" s="41">
        <v>1</v>
      </c>
      <c r="I28" s="86"/>
      <c r="J28" s="86">
        <f t="shared" si="6"/>
        <v>1</v>
      </c>
      <c r="K28" s="41">
        <v>1</v>
      </c>
      <c r="L28" s="41" t="s">
        <v>17</v>
      </c>
      <c r="M28" s="41" t="s">
        <v>17</v>
      </c>
      <c r="N28" s="41" t="s">
        <v>17</v>
      </c>
      <c r="O28" s="89"/>
    </row>
    <row r="29" spans="1:15" ht="20.100000000000001" customHeight="1">
      <c r="A29" s="29"/>
      <c r="B29" s="36"/>
      <c r="C29" s="31">
        <v>2020</v>
      </c>
      <c r="D29" s="86">
        <f t="shared" si="5"/>
        <v>113</v>
      </c>
      <c r="E29" s="41">
        <v>93</v>
      </c>
      <c r="F29" s="41">
        <v>7</v>
      </c>
      <c r="G29" s="41">
        <v>12</v>
      </c>
      <c r="H29" s="41">
        <v>1</v>
      </c>
      <c r="I29" s="86"/>
      <c r="J29" s="86">
        <f t="shared" si="6"/>
        <v>2</v>
      </c>
      <c r="K29" s="41">
        <v>2</v>
      </c>
      <c r="L29" s="41" t="s">
        <v>17</v>
      </c>
      <c r="M29" s="41" t="s">
        <v>17</v>
      </c>
      <c r="N29" s="41" t="s">
        <v>17</v>
      </c>
      <c r="O29" s="89"/>
    </row>
    <row r="30" spans="1:15" ht="8.1" customHeight="1">
      <c r="A30" s="29"/>
      <c r="B30" s="36"/>
      <c r="C30" s="18"/>
      <c r="D30" s="43"/>
      <c r="E30" s="43"/>
      <c r="F30" s="43"/>
      <c r="G30" s="43"/>
      <c r="H30" s="43"/>
      <c r="I30" s="43"/>
      <c r="J30" s="43"/>
      <c r="K30" s="39"/>
      <c r="L30" s="39"/>
      <c r="M30" s="39"/>
      <c r="N30" s="39"/>
      <c r="O30" s="89"/>
    </row>
    <row r="31" spans="1:15" ht="20.100000000000001" customHeight="1">
      <c r="A31" s="29" t="s">
        <v>18</v>
      </c>
      <c r="B31" s="36"/>
      <c r="C31" s="31">
        <v>2018</v>
      </c>
      <c r="D31" s="86" t="s">
        <v>333</v>
      </c>
      <c r="E31" s="86" t="s">
        <v>333</v>
      </c>
      <c r="F31" s="86" t="s">
        <v>333</v>
      </c>
      <c r="G31" s="86" t="s">
        <v>333</v>
      </c>
      <c r="H31" s="86" t="s">
        <v>333</v>
      </c>
      <c r="I31" s="86"/>
      <c r="J31" s="86" t="s">
        <v>333</v>
      </c>
      <c r="K31" s="86" t="s">
        <v>333</v>
      </c>
      <c r="L31" s="86" t="s">
        <v>333</v>
      </c>
      <c r="M31" s="86" t="s">
        <v>333</v>
      </c>
      <c r="N31" s="86" t="s">
        <v>333</v>
      </c>
      <c r="O31" s="89"/>
    </row>
    <row r="32" spans="1:15" ht="20.100000000000001" customHeight="1">
      <c r="A32" s="29"/>
      <c r="B32" s="36"/>
      <c r="C32" s="31">
        <v>2019</v>
      </c>
      <c r="D32" s="86" t="s">
        <v>333</v>
      </c>
      <c r="E32" s="41" t="s">
        <v>333</v>
      </c>
      <c r="F32" s="41" t="s">
        <v>333</v>
      </c>
      <c r="G32" s="41" t="s">
        <v>333</v>
      </c>
      <c r="H32" s="41" t="s">
        <v>333</v>
      </c>
      <c r="I32" s="86"/>
      <c r="J32" s="86" t="s">
        <v>333</v>
      </c>
      <c r="K32" s="41" t="s">
        <v>333</v>
      </c>
      <c r="L32" s="41" t="s">
        <v>333</v>
      </c>
      <c r="M32" s="41" t="s">
        <v>333</v>
      </c>
      <c r="N32" s="41" t="s">
        <v>333</v>
      </c>
      <c r="O32" s="89"/>
    </row>
    <row r="33" spans="1:15" ht="20.100000000000001" customHeight="1">
      <c r="A33" s="29"/>
      <c r="B33" s="36"/>
      <c r="C33" s="31">
        <v>2020</v>
      </c>
      <c r="D33" s="86" t="s">
        <v>333</v>
      </c>
      <c r="E33" s="41" t="s">
        <v>333</v>
      </c>
      <c r="F33" s="41" t="s">
        <v>333</v>
      </c>
      <c r="G33" s="41" t="s">
        <v>333</v>
      </c>
      <c r="H33" s="41" t="s">
        <v>333</v>
      </c>
      <c r="I33" s="86"/>
      <c r="J33" s="86" t="s">
        <v>333</v>
      </c>
      <c r="K33" s="41" t="s">
        <v>333</v>
      </c>
      <c r="L33" s="41" t="s">
        <v>333</v>
      </c>
      <c r="M33" s="41" t="s">
        <v>333</v>
      </c>
      <c r="N33" s="41" t="s">
        <v>333</v>
      </c>
      <c r="O33" s="89"/>
    </row>
    <row r="34" spans="1:15" ht="8.1" customHeight="1">
      <c r="A34" s="29"/>
      <c r="B34" s="36"/>
      <c r="C34" s="18"/>
      <c r="D34" s="43"/>
      <c r="E34" s="43"/>
      <c r="F34" s="43"/>
      <c r="G34" s="43"/>
      <c r="H34" s="43"/>
      <c r="I34" s="43"/>
      <c r="J34" s="43"/>
      <c r="K34" s="39"/>
      <c r="L34" s="39"/>
      <c r="M34" s="39"/>
      <c r="N34" s="39"/>
      <c r="O34" s="89"/>
    </row>
    <row r="35" spans="1:15" ht="20.100000000000001" customHeight="1">
      <c r="A35" s="29" t="s">
        <v>19</v>
      </c>
      <c r="B35" s="36"/>
      <c r="C35" s="31">
        <v>2018</v>
      </c>
      <c r="D35" s="86">
        <f t="shared" ref="D35:D37" si="7">SUM(E35:H35)</f>
        <v>20</v>
      </c>
      <c r="E35" s="86">
        <v>16</v>
      </c>
      <c r="F35" s="86">
        <v>2</v>
      </c>
      <c r="G35" s="86">
        <v>2</v>
      </c>
      <c r="H35" s="86" t="s">
        <v>17</v>
      </c>
      <c r="I35" s="86"/>
      <c r="J35" s="86">
        <f t="shared" ref="J35:J37" si="8">SUM(K35:N35)</f>
        <v>0</v>
      </c>
      <c r="K35" s="86" t="s">
        <v>17</v>
      </c>
      <c r="L35" s="86" t="s">
        <v>17</v>
      </c>
      <c r="M35" s="86" t="s">
        <v>17</v>
      </c>
      <c r="N35" s="86" t="s">
        <v>17</v>
      </c>
      <c r="O35" s="89"/>
    </row>
    <row r="36" spans="1:15" ht="20.100000000000001" customHeight="1">
      <c r="A36" s="29"/>
      <c r="B36" s="36"/>
      <c r="C36" s="31">
        <v>2019</v>
      </c>
      <c r="D36" s="86">
        <f t="shared" si="7"/>
        <v>57</v>
      </c>
      <c r="E36" s="41">
        <v>52</v>
      </c>
      <c r="F36" s="41">
        <v>1</v>
      </c>
      <c r="G36" s="41">
        <v>3</v>
      </c>
      <c r="H36" s="41">
        <v>1</v>
      </c>
      <c r="I36" s="86"/>
      <c r="J36" s="86">
        <f t="shared" si="8"/>
        <v>2</v>
      </c>
      <c r="K36" s="41">
        <v>2</v>
      </c>
      <c r="L36" s="41" t="s">
        <v>17</v>
      </c>
      <c r="M36" s="41" t="s">
        <v>17</v>
      </c>
      <c r="N36" s="41" t="s">
        <v>17</v>
      </c>
      <c r="O36" s="89"/>
    </row>
    <row r="37" spans="1:15" ht="20.100000000000001" customHeight="1">
      <c r="A37" s="29"/>
      <c r="B37" s="36"/>
      <c r="C37" s="31">
        <v>2020</v>
      </c>
      <c r="D37" s="86">
        <f t="shared" si="7"/>
        <v>36</v>
      </c>
      <c r="E37" s="41">
        <v>32</v>
      </c>
      <c r="F37" s="41">
        <v>3</v>
      </c>
      <c r="G37" s="41">
        <v>1</v>
      </c>
      <c r="H37" s="41" t="s">
        <v>17</v>
      </c>
      <c r="I37" s="86"/>
      <c r="J37" s="86">
        <f t="shared" si="8"/>
        <v>0</v>
      </c>
      <c r="K37" s="41" t="s">
        <v>17</v>
      </c>
      <c r="L37" s="41" t="s">
        <v>17</v>
      </c>
      <c r="M37" s="41" t="s">
        <v>17</v>
      </c>
      <c r="N37" s="41" t="s">
        <v>17</v>
      </c>
      <c r="O37" s="89"/>
    </row>
    <row r="38" spans="1:15" ht="8.1" customHeight="1">
      <c r="A38" s="29"/>
      <c r="B38" s="36"/>
      <c r="C38" s="18"/>
      <c r="D38" s="43"/>
      <c r="E38" s="43"/>
      <c r="F38" s="43"/>
      <c r="G38" s="43"/>
      <c r="H38" s="43"/>
      <c r="I38" s="43"/>
      <c r="J38" s="43"/>
      <c r="K38" s="39"/>
      <c r="L38" s="39"/>
      <c r="M38" s="39"/>
      <c r="N38" s="39"/>
      <c r="O38" s="89"/>
    </row>
    <row r="39" spans="1:15" ht="20.100000000000001" customHeight="1">
      <c r="A39" s="29" t="s">
        <v>352</v>
      </c>
      <c r="B39" s="36"/>
      <c r="C39" s="31">
        <v>2018</v>
      </c>
      <c r="D39" s="86">
        <f t="shared" ref="D39:D41" si="9">SUM(E39:H39)</f>
        <v>68</v>
      </c>
      <c r="E39" s="86">
        <v>55</v>
      </c>
      <c r="F39" s="86">
        <v>5</v>
      </c>
      <c r="G39" s="86">
        <v>8</v>
      </c>
      <c r="H39" s="86" t="s">
        <v>17</v>
      </c>
      <c r="I39" s="86"/>
      <c r="J39" s="86">
        <f t="shared" ref="J39:J41" si="10">SUM(K39:N39)</f>
        <v>1</v>
      </c>
      <c r="K39" s="86" t="s">
        <v>17</v>
      </c>
      <c r="L39" s="86" t="s">
        <v>17</v>
      </c>
      <c r="M39" s="34">
        <v>1</v>
      </c>
      <c r="N39" s="86" t="s">
        <v>17</v>
      </c>
      <c r="O39" s="89"/>
    </row>
    <row r="40" spans="1:15" ht="20.100000000000001" customHeight="1">
      <c r="A40" s="29"/>
      <c r="B40" s="36"/>
      <c r="C40" s="31">
        <v>2019</v>
      </c>
      <c r="D40" s="86">
        <f t="shared" si="9"/>
        <v>39</v>
      </c>
      <c r="E40" s="41">
        <v>23</v>
      </c>
      <c r="F40" s="41">
        <v>9</v>
      </c>
      <c r="G40" s="41">
        <v>5</v>
      </c>
      <c r="H40" s="41">
        <v>2</v>
      </c>
      <c r="I40" s="86"/>
      <c r="J40" s="86">
        <f t="shared" si="10"/>
        <v>5</v>
      </c>
      <c r="K40" s="41">
        <v>4</v>
      </c>
      <c r="L40" s="41">
        <v>1</v>
      </c>
      <c r="M40" s="41" t="s">
        <v>17</v>
      </c>
      <c r="N40" s="41" t="s">
        <v>17</v>
      </c>
      <c r="O40" s="89"/>
    </row>
    <row r="41" spans="1:15" ht="20.100000000000001" customHeight="1">
      <c r="A41" s="29"/>
      <c r="B41" s="36"/>
      <c r="C41" s="31">
        <v>2020</v>
      </c>
      <c r="D41" s="86">
        <f t="shared" si="9"/>
        <v>94</v>
      </c>
      <c r="E41" s="41">
        <v>76</v>
      </c>
      <c r="F41" s="41">
        <v>8</v>
      </c>
      <c r="G41" s="41">
        <v>8</v>
      </c>
      <c r="H41" s="41">
        <v>2</v>
      </c>
      <c r="I41" s="86"/>
      <c r="J41" s="86">
        <f t="shared" si="10"/>
        <v>7</v>
      </c>
      <c r="K41" s="41">
        <v>6</v>
      </c>
      <c r="L41" s="41" t="s">
        <v>17</v>
      </c>
      <c r="M41" s="41">
        <v>1</v>
      </c>
      <c r="N41" s="41" t="s">
        <v>17</v>
      </c>
      <c r="O41" s="89"/>
    </row>
    <row r="42" spans="1:15" ht="8.1" customHeight="1">
      <c r="A42" s="29"/>
      <c r="B42" s="36"/>
      <c r="C42" s="18"/>
      <c r="D42" s="43"/>
      <c r="E42" s="43"/>
      <c r="F42" s="43"/>
      <c r="G42" s="43"/>
      <c r="H42" s="43"/>
      <c r="I42" s="43"/>
      <c r="J42" s="43"/>
      <c r="K42" s="39"/>
      <c r="L42" s="39"/>
      <c r="M42" s="39"/>
      <c r="N42" s="39"/>
      <c r="O42" s="89"/>
    </row>
    <row r="43" spans="1:15" ht="20.100000000000001" customHeight="1">
      <c r="A43" s="29" t="s">
        <v>22</v>
      </c>
      <c r="B43" s="36"/>
      <c r="C43" s="31">
        <v>2018</v>
      </c>
      <c r="D43" s="86" t="s">
        <v>333</v>
      </c>
      <c r="E43" s="86" t="s">
        <v>333</v>
      </c>
      <c r="F43" s="86" t="s">
        <v>333</v>
      </c>
      <c r="G43" s="86" t="s">
        <v>333</v>
      </c>
      <c r="H43" s="86" t="s">
        <v>333</v>
      </c>
      <c r="I43" s="86"/>
      <c r="J43" s="86" t="s">
        <v>333</v>
      </c>
      <c r="K43" s="86" t="s">
        <v>333</v>
      </c>
      <c r="L43" s="86" t="s">
        <v>333</v>
      </c>
      <c r="M43" s="86" t="s">
        <v>333</v>
      </c>
      <c r="N43" s="86" t="s">
        <v>333</v>
      </c>
      <c r="O43" s="89"/>
    </row>
    <row r="44" spans="1:15" ht="20.100000000000001" customHeight="1">
      <c r="A44" s="29"/>
      <c r="B44" s="36"/>
      <c r="C44" s="31">
        <v>2019</v>
      </c>
      <c r="D44" s="86" t="s">
        <v>333</v>
      </c>
      <c r="E44" s="41" t="s">
        <v>333</v>
      </c>
      <c r="F44" s="41" t="s">
        <v>333</v>
      </c>
      <c r="G44" s="41" t="s">
        <v>333</v>
      </c>
      <c r="H44" s="41" t="s">
        <v>333</v>
      </c>
      <c r="I44" s="86"/>
      <c r="J44" s="86" t="s">
        <v>333</v>
      </c>
      <c r="K44" s="41" t="s">
        <v>333</v>
      </c>
      <c r="L44" s="41" t="s">
        <v>333</v>
      </c>
      <c r="M44" s="41" t="s">
        <v>333</v>
      </c>
      <c r="N44" s="41" t="s">
        <v>333</v>
      </c>
      <c r="O44" s="89"/>
    </row>
    <row r="45" spans="1:15" ht="20.100000000000001" customHeight="1">
      <c r="A45" s="29"/>
      <c r="B45" s="36"/>
      <c r="C45" s="31">
        <v>2020</v>
      </c>
      <c r="D45" s="86" t="s">
        <v>333</v>
      </c>
      <c r="E45" s="41" t="s">
        <v>333</v>
      </c>
      <c r="F45" s="41" t="s">
        <v>333</v>
      </c>
      <c r="G45" s="41" t="s">
        <v>333</v>
      </c>
      <c r="H45" s="41" t="s">
        <v>333</v>
      </c>
      <c r="I45" s="86"/>
      <c r="J45" s="86" t="s">
        <v>333</v>
      </c>
      <c r="K45" s="41" t="s">
        <v>333</v>
      </c>
      <c r="L45" s="41" t="s">
        <v>333</v>
      </c>
      <c r="M45" s="41" t="s">
        <v>333</v>
      </c>
      <c r="N45" s="41" t="s">
        <v>333</v>
      </c>
      <c r="O45" s="89"/>
    </row>
    <row r="46" spans="1:15" ht="8.1" customHeight="1">
      <c r="A46" s="29"/>
      <c r="B46" s="36"/>
      <c r="C46" s="18"/>
      <c r="D46" s="43"/>
      <c r="E46" s="43"/>
      <c r="F46" s="43"/>
      <c r="G46" s="43"/>
      <c r="H46" s="43"/>
      <c r="I46" s="43"/>
      <c r="J46" s="43"/>
      <c r="K46" s="39"/>
      <c r="L46" s="39"/>
      <c r="M46" s="39"/>
      <c r="N46" s="39"/>
      <c r="O46" s="89"/>
    </row>
    <row r="47" spans="1:15" ht="20.100000000000001" customHeight="1">
      <c r="A47" s="29" t="s">
        <v>111</v>
      </c>
      <c r="B47" s="36"/>
      <c r="C47" s="31">
        <v>2018</v>
      </c>
      <c r="D47" s="86">
        <f t="shared" ref="D47:D49" si="11">SUM(E47:H47)</f>
        <v>36</v>
      </c>
      <c r="E47" s="86">
        <v>33</v>
      </c>
      <c r="F47" s="86">
        <v>1</v>
      </c>
      <c r="G47" s="86">
        <v>2</v>
      </c>
      <c r="H47" s="86" t="s">
        <v>17</v>
      </c>
      <c r="I47" s="86"/>
      <c r="J47" s="86">
        <f t="shared" ref="J47:J49" si="12">SUM(K47:N47)</f>
        <v>0</v>
      </c>
      <c r="K47" s="86" t="s">
        <v>17</v>
      </c>
      <c r="L47" s="86" t="s">
        <v>17</v>
      </c>
      <c r="M47" s="86" t="s">
        <v>17</v>
      </c>
      <c r="N47" s="86" t="s">
        <v>17</v>
      </c>
      <c r="O47" s="89"/>
    </row>
    <row r="48" spans="1:15" ht="20.100000000000001" customHeight="1">
      <c r="A48" s="29"/>
      <c r="B48" s="36"/>
      <c r="C48" s="31">
        <v>2019</v>
      </c>
      <c r="D48" s="86">
        <f t="shared" si="11"/>
        <v>20</v>
      </c>
      <c r="E48" s="41">
        <v>17</v>
      </c>
      <c r="F48" s="41" t="s">
        <v>17</v>
      </c>
      <c r="G48" s="41">
        <v>2</v>
      </c>
      <c r="H48" s="41">
        <v>1</v>
      </c>
      <c r="I48" s="86"/>
      <c r="J48" s="86">
        <f t="shared" si="12"/>
        <v>0</v>
      </c>
      <c r="K48" s="41" t="s">
        <v>17</v>
      </c>
      <c r="L48" s="41" t="s">
        <v>17</v>
      </c>
      <c r="M48" s="41" t="s">
        <v>17</v>
      </c>
      <c r="N48" s="41" t="s">
        <v>17</v>
      </c>
      <c r="O48" s="89"/>
    </row>
    <row r="49" spans="1:15" ht="20.100000000000001" customHeight="1">
      <c r="A49" s="29"/>
      <c r="B49" s="36"/>
      <c r="C49" s="31">
        <v>2020</v>
      </c>
      <c r="D49" s="86">
        <f t="shared" si="11"/>
        <v>32</v>
      </c>
      <c r="E49" s="41">
        <v>31</v>
      </c>
      <c r="F49" s="41" t="s">
        <v>17</v>
      </c>
      <c r="G49" s="41">
        <v>1</v>
      </c>
      <c r="H49" s="41" t="s">
        <v>17</v>
      </c>
      <c r="I49" s="86"/>
      <c r="J49" s="86">
        <f t="shared" si="12"/>
        <v>1</v>
      </c>
      <c r="K49" s="41">
        <v>1</v>
      </c>
      <c r="L49" s="41" t="s">
        <v>17</v>
      </c>
      <c r="M49" s="41" t="s">
        <v>17</v>
      </c>
      <c r="N49" s="41" t="s">
        <v>17</v>
      </c>
      <c r="O49" s="89"/>
    </row>
    <row r="50" spans="1:15" ht="8.1" customHeight="1">
      <c r="A50" s="29"/>
      <c r="B50" s="36"/>
      <c r="C50" s="18"/>
      <c r="D50" s="43"/>
      <c r="E50" s="43"/>
      <c r="F50" s="43"/>
      <c r="G50" s="43"/>
      <c r="H50" s="43"/>
      <c r="I50" s="43"/>
      <c r="J50" s="43"/>
      <c r="K50" s="39"/>
      <c r="L50" s="39"/>
      <c r="M50" s="39"/>
      <c r="N50" s="39"/>
      <c r="O50" s="89"/>
    </row>
    <row r="51" spans="1:15" ht="20.100000000000001" customHeight="1">
      <c r="A51" s="29" t="s">
        <v>25</v>
      </c>
      <c r="B51" s="36"/>
      <c r="C51" s="31">
        <v>2018</v>
      </c>
      <c r="D51" s="86" t="s">
        <v>333</v>
      </c>
      <c r="E51" s="86" t="s">
        <v>333</v>
      </c>
      <c r="F51" s="86" t="s">
        <v>333</v>
      </c>
      <c r="G51" s="86" t="s">
        <v>333</v>
      </c>
      <c r="H51" s="86" t="s">
        <v>333</v>
      </c>
      <c r="I51" s="86"/>
      <c r="J51" s="86" t="s">
        <v>333</v>
      </c>
      <c r="K51" s="86" t="s">
        <v>333</v>
      </c>
      <c r="L51" s="86" t="s">
        <v>333</v>
      </c>
      <c r="M51" s="86" t="s">
        <v>333</v>
      </c>
      <c r="N51" s="86" t="s">
        <v>333</v>
      </c>
      <c r="O51" s="89"/>
    </row>
    <row r="52" spans="1:15" ht="20.100000000000001" customHeight="1">
      <c r="A52" s="29"/>
      <c r="B52" s="36"/>
      <c r="C52" s="31">
        <v>2019</v>
      </c>
      <c r="D52" s="86" t="s">
        <v>333</v>
      </c>
      <c r="E52" s="41" t="s">
        <v>333</v>
      </c>
      <c r="F52" s="41" t="s">
        <v>333</v>
      </c>
      <c r="G52" s="41" t="s">
        <v>333</v>
      </c>
      <c r="H52" s="41" t="s">
        <v>333</v>
      </c>
      <c r="I52" s="86"/>
      <c r="J52" s="86" t="s">
        <v>333</v>
      </c>
      <c r="K52" s="41" t="s">
        <v>333</v>
      </c>
      <c r="L52" s="41" t="s">
        <v>333</v>
      </c>
      <c r="M52" s="41" t="s">
        <v>333</v>
      </c>
      <c r="N52" s="41" t="s">
        <v>333</v>
      </c>
      <c r="O52" s="89"/>
    </row>
    <row r="53" spans="1:15" ht="20.100000000000001" customHeight="1">
      <c r="A53" s="29"/>
      <c r="B53" s="36"/>
      <c r="C53" s="31">
        <v>2020</v>
      </c>
      <c r="D53" s="86" t="s">
        <v>333</v>
      </c>
      <c r="E53" s="41" t="s">
        <v>333</v>
      </c>
      <c r="F53" s="41" t="s">
        <v>333</v>
      </c>
      <c r="G53" s="41" t="s">
        <v>333</v>
      </c>
      <c r="H53" s="41" t="s">
        <v>333</v>
      </c>
      <c r="I53" s="86"/>
      <c r="J53" s="86" t="s">
        <v>333</v>
      </c>
      <c r="K53" s="41" t="s">
        <v>333</v>
      </c>
      <c r="L53" s="41" t="s">
        <v>333</v>
      </c>
      <c r="M53" s="41" t="s">
        <v>333</v>
      </c>
      <c r="N53" s="41" t="s">
        <v>333</v>
      </c>
      <c r="O53" s="89"/>
    </row>
    <row r="54" spans="1:15" ht="8.1" customHeight="1">
      <c r="A54" s="29"/>
      <c r="B54" s="36"/>
      <c r="C54" s="18"/>
      <c r="D54" s="43"/>
      <c r="E54" s="43"/>
      <c r="F54" s="43"/>
      <c r="G54" s="43"/>
      <c r="H54" s="43"/>
      <c r="I54" s="43"/>
      <c r="J54" s="43"/>
      <c r="K54" s="39"/>
      <c r="L54" s="39"/>
      <c r="M54" s="39"/>
      <c r="N54" s="39"/>
      <c r="O54" s="89"/>
    </row>
    <row r="55" spans="1:15" ht="20.100000000000001" customHeight="1">
      <c r="A55" s="29" t="s">
        <v>26</v>
      </c>
      <c r="B55" s="36"/>
      <c r="C55" s="31">
        <v>2018</v>
      </c>
      <c r="D55" s="86" t="s">
        <v>333</v>
      </c>
      <c r="E55" s="86" t="s">
        <v>333</v>
      </c>
      <c r="F55" s="86" t="s">
        <v>333</v>
      </c>
      <c r="G55" s="86" t="s">
        <v>333</v>
      </c>
      <c r="H55" s="86" t="s">
        <v>333</v>
      </c>
      <c r="I55" s="86"/>
      <c r="J55" s="86" t="s">
        <v>333</v>
      </c>
      <c r="K55" s="86" t="s">
        <v>333</v>
      </c>
      <c r="L55" s="86" t="s">
        <v>333</v>
      </c>
      <c r="M55" s="86" t="s">
        <v>333</v>
      </c>
      <c r="N55" s="86" t="s">
        <v>333</v>
      </c>
      <c r="O55" s="89"/>
    </row>
    <row r="56" spans="1:15" ht="20.100000000000001" customHeight="1">
      <c r="A56" s="29"/>
      <c r="B56" s="36"/>
      <c r="C56" s="31">
        <v>2019</v>
      </c>
      <c r="D56" s="86" t="s">
        <v>333</v>
      </c>
      <c r="E56" s="41" t="s">
        <v>333</v>
      </c>
      <c r="F56" s="41" t="s">
        <v>333</v>
      </c>
      <c r="G56" s="41" t="s">
        <v>333</v>
      </c>
      <c r="H56" s="41" t="s">
        <v>333</v>
      </c>
      <c r="I56" s="86"/>
      <c r="J56" s="86" t="s">
        <v>333</v>
      </c>
      <c r="K56" s="41" t="s">
        <v>333</v>
      </c>
      <c r="L56" s="41" t="s">
        <v>333</v>
      </c>
      <c r="M56" s="41" t="s">
        <v>333</v>
      </c>
      <c r="N56" s="41" t="s">
        <v>333</v>
      </c>
      <c r="O56" s="89"/>
    </row>
    <row r="57" spans="1:15" ht="20.100000000000001" customHeight="1">
      <c r="A57" s="29"/>
      <c r="B57" s="36"/>
      <c r="C57" s="31">
        <v>2020</v>
      </c>
      <c r="D57" s="86" t="s">
        <v>333</v>
      </c>
      <c r="E57" s="41" t="s">
        <v>333</v>
      </c>
      <c r="F57" s="41" t="s">
        <v>333</v>
      </c>
      <c r="G57" s="41" t="s">
        <v>333</v>
      </c>
      <c r="H57" s="41" t="s">
        <v>333</v>
      </c>
      <c r="I57" s="86"/>
      <c r="J57" s="86" t="s">
        <v>333</v>
      </c>
      <c r="K57" s="41" t="s">
        <v>333</v>
      </c>
      <c r="L57" s="41" t="s">
        <v>333</v>
      </c>
      <c r="M57" s="41" t="s">
        <v>333</v>
      </c>
      <c r="N57" s="41" t="s">
        <v>333</v>
      </c>
      <c r="O57" s="89"/>
    </row>
    <row r="58" spans="1:15" ht="8.1" customHeight="1">
      <c r="A58" s="29"/>
      <c r="B58" s="36"/>
      <c r="C58" s="18"/>
      <c r="D58" s="43"/>
      <c r="E58" s="43"/>
      <c r="F58" s="43"/>
      <c r="G58" s="43"/>
      <c r="H58" s="43"/>
      <c r="I58" s="43"/>
      <c r="J58" s="43"/>
      <c r="K58" s="39"/>
      <c r="L58" s="39"/>
      <c r="M58" s="39"/>
      <c r="N58" s="39"/>
      <c r="O58" s="89"/>
    </row>
    <row r="59" spans="1:15" ht="20.100000000000001" customHeight="1">
      <c r="A59" s="29" t="s">
        <v>27</v>
      </c>
      <c r="B59" s="36"/>
      <c r="C59" s="31">
        <v>2018</v>
      </c>
      <c r="D59" s="86" t="s">
        <v>333</v>
      </c>
      <c r="E59" s="86" t="s">
        <v>333</v>
      </c>
      <c r="F59" s="86" t="s">
        <v>333</v>
      </c>
      <c r="G59" s="86" t="s">
        <v>333</v>
      </c>
      <c r="H59" s="86" t="s">
        <v>333</v>
      </c>
      <c r="I59" s="86"/>
      <c r="J59" s="86" t="s">
        <v>333</v>
      </c>
      <c r="K59" s="86" t="s">
        <v>333</v>
      </c>
      <c r="L59" s="86" t="s">
        <v>333</v>
      </c>
      <c r="M59" s="86" t="s">
        <v>333</v>
      </c>
      <c r="N59" s="86" t="s">
        <v>333</v>
      </c>
      <c r="O59" s="89"/>
    </row>
    <row r="60" spans="1:15" ht="20.100000000000001" customHeight="1">
      <c r="A60" s="29"/>
      <c r="B60" s="36"/>
      <c r="C60" s="31">
        <v>2019</v>
      </c>
      <c r="D60" s="86" t="s">
        <v>333</v>
      </c>
      <c r="E60" s="41" t="s">
        <v>333</v>
      </c>
      <c r="F60" s="41" t="s">
        <v>333</v>
      </c>
      <c r="G60" s="41" t="s">
        <v>333</v>
      </c>
      <c r="H60" s="41" t="s">
        <v>333</v>
      </c>
      <c r="I60" s="86"/>
      <c r="J60" s="86" t="s">
        <v>333</v>
      </c>
      <c r="K60" s="41" t="s">
        <v>333</v>
      </c>
      <c r="L60" s="41" t="s">
        <v>333</v>
      </c>
      <c r="M60" s="41" t="s">
        <v>333</v>
      </c>
      <c r="N60" s="41" t="s">
        <v>333</v>
      </c>
      <c r="O60" s="89"/>
    </row>
    <row r="61" spans="1:15" ht="20.100000000000001" customHeight="1">
      <c r="A61" s="29"/>
      <c r="B61" s="36"/>
      <c r="C61" s="31">
        <v>2020</v>
      </c>
      <c r="D61" s="86" t="s">
        <v>333</v>
      </c>
      <c r="E61" s="41" t="s">
        <v>333</v>
      </c>
      <c r="F61" s="41" t="s">
        <v>333</v>
      </c>
      <c r="G61" s="41" t="s">
        <v>333</v>
      </c>
      <c r="H61" s="41" t="s">
        <v>333</v>
      </c>
      <c r="I61" s="86"/>
      <c r="J61" s="86" t="s">
        <v>333</v>
      </c>
      <c r="K61" s="41" t="s">
        <v>333</v>
      </c>
      <c r="L61" s="41" t="s">
        <v>333</v>
      </c>
      <c r="M61" s="41" t="s">
        <v>333</v>
      </c>
      <c r="N61" s="41" t="s">
        <v>333</v>
      </c>
      <c r="O61" s="89"/>
    </row>
    <row r="62" spans="1:15" ht="8.1" customHeight="1">
      <c r="A62" s="29"/>
      <c r="B62" s="36"/>
      <c r="C62" s="18"/>
      <c r="D62" s="43"/>
      <c r="E62" s="43"/>
      <c r="F62" s="43"/>
      <c r="G62" s="43"/>
      <c r="H62" s="43"/>
      <c r="I62" s="43"/>
      <c r="J62" s="43"/>
      <c r="K62" s="39"/>
      <c r="L62" s="39"/>
      <c r="M62" s="39"/>
      <c r="N62" s="39"/>
      <c r="O62" s="89"/>
    </row>
    <row r="63" spans="1:15" ht="20.100000000000001" customHeight="1">
      <c r="A63" s="29" t="s">
        <v>112</v>
      </c>
      <c r="B63" s="36"/>
      <c r="C63" s="31">
        <v>2018</v>
      </c>
      <c r="D63" s="86" t="s">
        <v>333</v>
      </c>
      <c r="E63" s="86" t="s">
        <v>333</v>
      </c>
      <c r="F63" s="86" t="s">
        <v>333</v>
      </c>
      <c r="G63" s="86" t="s">
        <v>333</v>
      </c>
      <c r="H63" s="86" t="s">
        <v>333</v>
      </c>
      <c r="I63" s="86"/>
      <c r="J63" s="86" t="s">
        <v>333</v>
      </c>
      <c r="K63" s="86" t="s">
        <v>333</v>
      </c>
      <c r="L63" s="86" t="s">
        <v>333</v>
      </c>
      <c r="M63" s="86" t="s">
        <v>333</v>
      </c>
      <c r="N63" s="86" t="s">
        <v>333</v>
      </c>
      <c r="O63" s="89"/>
    </row>
    <row r="64" spans="1:15" ht="20.100000000000001" customHeight="1">
      <c r="A64" s="29"/>
      <c r="B64" s="36"/>
      <c r="C64" s="31">
        <v>2019</v>
      </c>
      <c r="D64" s="86" t="s">
        <v>333</v>
      </c>
      <c r="E64" s="41" t="s">
        <v>333</v>
      </c>
      <c r="F64" s="41" t="s">
        <v>333</v>
      </c>
      <c r="G64" s="41" t="s">
        <v>333</v>
      </c>
      <c r="H64" s="41" t="s">
        <v>333</v>
      </c>
      <c r="I64" s="86"/>
      <c r="J64" s="86" t="s">
        <v>333</v>
      </c>
      <c r="K64" s="41" t="s">
        <v>333</v>
      </c>
      <c r="L64" s="41" t="s">
        <v>333</v>
      </c>
      <c r="M64" s="41" t="s">
        <v>333</v>
      </c>
      <c r="N64" s="41" t="s">
        <v>333</v>
      </c>
      <c r="O64" s="89"/>
    </row>
    <row r="65" spans="1:15" ht="20.100000000000001" customHeight="1">
      <c r="A65" s="29"/>
      <c r="B65" s="36"/>
      <c r="C65" s="31">
        <v>2020</v>
      </c>
      <c r="D65" s="86" t="s">
        <v>333</v>
      </c>
      <c r="E65" s="41" t="s">
        <v>333</v>
      </c>
      <c r="F65" s="41" t="s">
        <v>333</v>
      </c>
      <c r="G65" s="41" t="s">
        <v>333</v>
      </c>
      <c r="H65" s="41" t="s">
        <v>333</v>
      </c>
      <c r="I65" s="86"/>
      <c r="J65" s="86" t="s">
        <v>333</v>
      </c>
      <c r="K65" s="41" t="s">
        <v>333</v>
      </c>
      <c r="L65" s="41" t="s">
        <v>333</v>
      </c>
      <c r="M65" s="41" t="s">
        <v>333</v>
      </c>
      <c r="N65" s="41" t="s">
        <v>333</v>
      </c>
      <c r="O65" s="89"/>
    </row>
    <row r="66" spans="1:15" ht="8.1" customHeight="1">
      <c r="A66" s="45"/>
      <c r="B66" s="45"/>
      <c r="C66" s="45"/>
      <c r="D66" s="45"/>
      <c r="E66" s="45"/>
      <c r="F66" s="45"/>
      <c r="G66" s="45"/>
      <c r="H66" s="45"/>
      <c r="I66" s="45"/>
      <c r="J66" s="45"/>
      <c r="K66" s="45"/>
      <c r="L66" s="45"/>
      <c r="M66" s="45"/>
      <c r="N66" s="45"/>
      <c r="O66" s="44"/>
    </row>
    <row r="67" spans="1:15" ht="20.100000000000001" customHeight="1">
      <c r="A67" s="53"/>
      <c r="B67" s="53"/>
      <c r="C67" s="54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6" t="s">
        <v>353</v>
      </c>
    </row>
    <row r="68" spans="1:15" ht="20.100000000000001" customHeight="1">
      <c r="A68" s="53"/>
      <c r="B68" s="53"/>
      <c r="C68" s="54"/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3"/>
      <c r="O68" s="48" t="s">
        <v>354</v>
      </c>
    </row>
    <row r="69" spans="1:15" ht="8.1" customHeight="1"/>
    <row r="70" spans="1:15" ht="20.100000000000001" customHeight="1">
      <c r="A70" s="91" t="s">
        <v>336</v>
      </c>
      <c r="B70" s="90"/>
      <c r="C70" s="90"/>
      <c r="D70" s="90"/>
      <c r="E70" s="90"/>
      <c r="F70" s="90"/>
      <c r="G70" s="90"/>
      <c r="H70" s="90"/>
      <c r="I70" s="90"/>
    </row>
    <row r="71" spans="1:15" ht="20.100000000000001" customHeight="1">
      <c r="A71" s="92" t="s">
        <v>337</v>
      </c>
      <c r="B71" s="90"/>
      <c r="C71" s="90"/>
      <c r="D71" s="90"/>
      <c r="E71" s="90"/>
      <c r="F71" s="90"/>
      <c r="G71" s="90"/>
      <c r="H71" s="90"/>
      <c r="I71" s="90"/>
    </row>
    <row r="72" spans="1:15" ht="20.100000000000001" customHeight="1">
      <c r="A72" s="93" t="s">
        <v>338</v>
      </c>
      <c r="B72" s="90"/>
      <c r="C72" s="90"/>
      <c r="D72" s="90"/>
      <c r="E72" s="90"/>
      <c r="F72" s="90"/>
      <c r="G72" s="90"/>
      <c r="H72" s="90"/>
      <c r="I72" s="90"/>
    </row>
    <row r="73" spans="1:15" ht="20.100000000000001" customHeight="1">
      <c r="A73" s="94" t="s">
        <v>339</v>
      </c>
      <c r="B73" s="90"/>
      <c r="C73" s="90"/>
      <c r="D73" s="90"/>
      <c r="E73" s="90"/>
      <c r="F73" s="90"/>
      <c r="G73" s="90"/>
      <c r="H73" s="90"/>
      <c r="I73" s="90"/>
    </row>
    <row r="74" spans="1:15" ht="20.100000000000001" customHeight="1">
      <c r="A74" s="95" t="s">
        <v>340</v>
      </c>
      <c r="B74" s="90"/>
      <c r="C74" s="90"/>
      <c r="D74" s="90"/>
      <c r="E74" s="90"/>
      <c r="F74" s="90"/>
      <c r="G74" s="90"/>
      <c r="H74" s="96"/>
      <c r="I74" s="96"/>
    </row>
  </sheetData>
  <mergeCells count="6">
    <mergeCell ref="D7:N7"/>
    <mergeCell ref="D8:N8"/>
    <mergeCell ref="D9:H9"/>
    <mergeCell ref="J9:N9"/>
    <mergeCell ref="D10:H10"/>
    <mergeCell ref="J10:N10"/>
  </mergeCells>
  <printOptions horizontalCentered="1"/>
  <pageMargins left="0.55000000000000004" right="0.55000000000000004" top="0.55000000000000004" bottom="0.55000000000000004" header="0.55000000000000004" footer="0.55000000000000004"/>
  <pageSetup paperSize="9" scale="61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1:K61"/>
  <sheetViews>
    <sheetView tabSelected="1" view="pageBreakPreview" zoomScaleNormal="100" zoomScaleSheetLayoutView="100" workbookViewId="0">
      <selection activeCell="M33" sqref="M33"/>
    </sheetView>
  </sheetViews>
  <sheetFormatPr defaultColWidth="9" defaultRowHeight="20.100000000000001" customHeight="1"/>
  <cols>
    <col min="1" max="3" width="12.7109375" style="1" customWidth="1"/>
    <col min="4" max="9" width="14.7109375" style="1" customWidth="1"/>
    <col min="10" max="10" width="16.7109375" style="1" customWidth="1"/>
    <col min="11" max="11" width="1.7109375" style="1" customWidth="1"/>
    <col min="12" max="16384" width="9" style="1"/>
  </cols>
  <sheetData>
    <row r="1" spans="1:11" ht="8.1" customHeight="1">
      <c r="A1" s="53"/>
      <c r="B1" s="53"/>
      <c r="C1" s="54"/>
      <c r="D1" s="43"/>
      <c r="E1" s="54"/>
      <c r="F1" s="5"/>
      <c r="G1" s="52"/>
    </row>
    <row r="2" spans="1:11" ht="8.1" customHeight="1">
      <c r="A2" s="53"/>
      <c r="B2" s="53"/>
      <c r="C2" s="54"/>
      <c r="D2" s="43"/>
      <c r="E2" s="54"/>
      <c r="F2" s="5"/>
      <c r="G2" s="52"/>
    </row>
    <row r="3" spans="1:11" ht="20.100000000000001" customHeight="1">
      <c r="A3" s="290" t="s">
        <v>411</v>
      </c>
      <c r="B3" s="7"/>
      <c r="C3" s="54"/>
      <c r="D3" s="43"/>
      <c r="E3" s="54"/>
      <c r="F3" s="5"/>
      <c r="G3" s="7"/>
    </row>
    <row r="4" spans="1:11" ht="20.100000000000001" customHeight="1">
      <c r="A4" s="291" t="s">
        <v>412</v>
      </c>
      <c r="B4" s="55"/>
      <c r="C4" s="54"/>
      <c r="D4" s="43"/>
      <c r="E4" s="54"/>
      <c r="F4" s="5"/>
      <c r="G4" s="24"/>
      <c r="K4" s="11"/>
    </row>
    <row r="5" spans="1:11" ht="8.1" customHeight="1">
      <c r="A5" s="12"/>
      <c r="B5" s="12"/>
      <c r="C5" s="12"/>
      <c r="D5" s="12"/>
      <c r="E5" s="12"/>
      <c r="F5" s="12"/>
      <c r="G5" s="12"/>
      <c r="H5" s="12"/>
      <c r="I5" s="12"/>
      <c r="J5" s="12"/>
      <c r="K5" s="11"/>
    </row>
    <row r="6" spans="1:11" ht="8.1" customHeight="1">
      <c r="A6" s="13"/>
      <c r="B6" s="13"/>
      <c r="C6" s="13"/>
      <c r="D6" s="13"/>
      <c r="E6" s="13"/>
      <c r="F6" s="13"/>
      <c r="G6" s="13"/>
      <c r="H6" s="13"/>
      <c r="I6" s="13"/>
      <c r="J6" s="13"/>
      <c r="K6" s="14"/>
    </row>
    <row r="7" spans="1:11" ht="20.100000000000001" customHeight="1">
      <c r="A7" s="13" t="s">
        <v>359</v>
      </c>
      <c r="B7" s="13"/>
      <c r="C7" s="16" t="s">
        <v>4</v>
      </c>
      <c r="D7" s="56"/>
      <c r="E7" s="56"/>
      <c r="F7" s="56" t="s">
        <v>36</v>
      </c>
      <c r="G7" s="57"/>
      <c r="H7" s="56" t="s">
        <v>355</v>
      </c>
      <c r="I7" s="56"/>
      <c r="J7" s="56" t="s">
        <v>356</v>
      </c>
      <c r="K7" s="18"/>
    </row>
    <row r="8" spans="1:11" ht="20.100000000000001" customHeight="1">
      <c r="A8" s="58" t="s">
        <v>360</v>
      </c>
      <c r="B8" s="59"/>
      <c r="C8" s="60" t="s">
        <v>6</v>
      </c>
      <c r="D8" s="61"/>
      <c r="E8" s="62"/>
      <c r="F8" s="61" t="s">
        <v>39</v>
      </c>
      <c r="G8" s="59"/>
      <c r="H8" s="62" t="s">
        <v>357</v>
      </c>
      <c r="I8" s="62"/>
      <c r="J8" s="62" t="s">
        <v>358</v>
      </c>
      <c r="K8" s="18"/>
    </row>
    <row r="9" spans="1:11" ht="8.1" customHeight="1">
      <c r="A9" s="22"/>
      <c r="B9" s="22"/>
      <c r="C9" s="22"/>
      <c r="D9" s="22"/>
      <c r="E9" s="22"/>
      <c r="F9" s="22"/>
      <c r="G9" s="22"/>
      <c r="H9" s="22"/>
      <c r="I9" s="22"/>
      <c r="J9" s="22"/>
      <c r="K9" s="18"/>
    </row>
    <row r="10" spans="1:11" ht="8.1" customHeight="1">
      <c r="A10" s="23"/>
      <c r="B10" s="23"/>
      <c r="C10" s="23"/>
      <c r="D10" s="23"/>
      <c r="E10" s="23"/>
      <c r="F10" s="23"/>
      <c r="G10" s="23"/>
      <c r="H10" s="23"/>
      <c r="I10" s="23"/>
      <c r="J10" s="23"/>
      <c r="K10" s="18"/>
    </row>
    <row r="11" spans="1:11" ht="20.100000000000001" customHeight="1">
      <c r="A11" s="63" t="s">
        <v>12</v>
      </c>
      <c r="B11" s="63"/>
      <c r="C11" s="64">
        <v>2018</v>
      </c>
      <c r="D11" s="65"/>
      <c r="E11" s="65"/>
      <c r="F11" s="65">
        <f>SUM(H11,J11)</f>
        <v>7340</v>
      </c>
      <c r="G11" s="65"/>
      <c r="H11" s="65">
        <f>SUM(H19,H15,H23)</f>
        <v>6925</v>
      </c>
      <c r="I11" s="65"/>
      <c r="J11" s="65">
        <f>SUM(J19,J15,J23)</f>
        <v>415</v>
      </c>
      <c r="K11" s="18"/>
    </row>
    <row r="12" spans="1:11" ht="20.100000000000001" customHeight="1">
      <c r="A12" s="64"/>
      <c r="B12" s="64"/>
      <c r="C12" s="64">
        <v>2019</v>
      </c>
      <c r="D12" s="65"/>
      <c r="E12" s="65"/>
      <c r="F12" s="65">
        <f>SUM(H12,J12)</f>
        <v>9878</v>
      </c>
      <c r="G12" s="65"/>
      <c r="H12" s="65">
        <f>SUM(H20,H24,H16)</f>
        <v>9190</v>
      </c>
      <c r="I12" s="65"/>
      <c r="J12" s="65">
        <f>SUM(J20,J24,J16)</f>
        <v>688</v>
      </c>
      <c r="K12" s="27"/>
    </row>
    <row r="13" spans="1:11" ht="20.100000000000001" customHeight="1">
      <c r="A13" s="64"/>
      <c r="B13" s="64"/>
      <c r="C13" s="64">
        <v>2020</v>
      </c>
      <c r="D13" s="65"/>
      <c r="E13" s="65"/>
      <c r="F13" s="65">
        <f>SUM(H13,J13)</f>
        <v>8558</v>
      </c>
      <c r="G13" s="65"/>
      <c r="H13" s="65">
        <f>SUM(H21,H25,H17)</f>
        <v>7866</v>
      </c>
      <c r="I13" s="65"/>
      <c r="J13" s="65">
        <f>SUM(J21,J25,J17)</f>
        <v>692</v>
      </c>
      <c r="K13" s="14"/>
    </row>
    <row r="14" spans="1:11" ht="8.1" customHeight="1">
      <c r="A14" s="64"/>
      <c r="B14" s="64"/>
      <c r="C14" s="66"/>
      <c r="D14" s="67"/>
      <c r="E14" s="68"/>
      <c r="F14" s="67"/>
      <c r="G14" s="67"/>
      <c r="H14" s="68"/>
      <c r="I14" s="68"/>
      <c r="J14" s="68"/>
      <c r="K14" s="18"/>
    </row>
    <row r="15" spans="1:11" ht="20.100000000000001" customHeight="1">
      <c r="A15" s="69" t="s">
        <v>361</v>
      </c>
      <c r="B15" s="69"/>
      <c r="C15" s="66">
        <v>2018</v>
      </c>
      <c r="D15" s="68"/>
      <c r="E15" s="68"/>
      <c r="F15" s="68">
        <f>SUM(H15,J15)</f>
        <v>5871</v>
      </c>
      <c r="G15" s="68"/>
      <c r="H15" s="68">
        <v>5456</v>
      </c>
      <c r="I15" s="68"/>
      <c r="J15" s="68">
        <v>415</v>
      </c>
      <c r="K15" s="35"/>
    </row>
    <row r="16" spans="1:11" ht="20.100000000000001" customHeight="1">
      <c r="A16" s="69"/>
      <c r="B16" s="69"/>
      <c r="C16" s="66">
        <v>2019</v>
      </c>
      <c r="D16" s="68"/>
      <c r="E16" s="68"/>
      <c r="F16" s="68">
        <f>SUM(H16,J16)</f>
        <v>7528</v>
      </c>
      <c r="G16" s="68"/>
      <c r="H16" s="83">
        <v>6841</v>
      </c>
      <c r="I16" s="68"/>
      <c r="J16" s="83">
        <v>687</v>
      </c>
      <c r="K16" s="35"/>
    </row>
    <row r="17" spans="1:11" ht="20.100000000000001" customHeight="1">
      <c r="A17" s="69"/>
      <c r="B17" s="69"/>
      <c r="C17" s="66">
        <v>2020</v>
      </c>
      <c r="D17" s="68"/>
      <c r="E17" s="68"/>
      <c r="F17" s="68">
        <f>SUM(H17,J17)</f>
        <v>6187</v>
      </c>
      <c r="G17" s="68"/>
      <c r="H17" s="84">
        <v>5505</v>
      </c>
      <c r="I17" s="68"/>
      <c r="J17" s="84">
        <v>682</v>
      </c>
      <c r="K17" s="35"/>
    </row>
    <row r="18" spans="1:11" ht="8.1" customHeight="1">
      <c r="A18" s="64"/>
      <c r="B18" s="64"/>
      <c r="C18" s="66"/>
      <c r="D18" s="67"/>
      <c r="E18" s="68"/>
      <c r="F18" s="67"/>
      <c r="G18" s="67"/>
      <c r="H18" s="68"/>
      <c r="I18" s="68"/>
      <c r="J18" s="68"/>
      <c r="K18" s="35"/>
    </row>
    <row r="19" spans="1:11" ht="20.100000000000001" customHeight="1">
      <c r="A19" s="69" t="s">
        <v>362</v>
      </c>
      <c r="B19" s="69"/>
      <c r="C19" s="66">
        <v>2018</v>
      </c>
      <c r="D19" s="68"/>
      <c r="E19" s="68"/>
      <c r="F19" s="68">
        <f>SUM(H19,J19)</f>
        <v>797</v>
      </c>
      <c r="G19" s="68"/>
      <c r="H19" s="68">
        <v>797</v>
      </c>
      <c r="I19" s="68"/>
      <c r="J19" s="68" t="s">
        <v>17</v>
      </c>
      <c r="K19" s="35"/>
    </row>
    <row r="20" spans="1:11" ht="20.100000000000001" customHeight="1">
      <c r="A20" s="69"/>
      <c r="B20" s="69"/>
      <c r="C20" s="66">
        <v>2019</v>
      </c>
      <c r="D20" s="68"/>
      <c r="E20" s="68"/>
      <c r="F20" s="68">
        <f>SUM(H20,J20)</f>
        <v>1755</v>
      </c>
      <c r="G20" s="68"/>
      <c r="H20" s="83">
        <v>1755</v>
      </c>
      <c r="I20" s="68"/>
      <c r="J20" s="83" t="s">
        <v>17</v>
      </c>
      <c r="K20" s="69"/>
    </row>
    <row r="21" spans="1:11" ht="20.100000000000001" customHeight="1">
      <c r="A21" s="69"/>
      <c r="B21" s="69"/>
      <c r="C21" s="66">
        <v>2020</v>
      </c>
      <c r="D21" s="68"/>
      <c r="E21" s="68"/>
      <c r="F21" s="68">
        <f>SUM(H21,J21)</f>
        <v>1485</v>
      </c>
      <c r="G21" s="68"/>
      <c r="H21" s="84">
        <v>1485</v>
      </c>
      <c r="I21" s="68"/>
      <c r="J21" s="83" t="s">
        <v>17</v>
      </c>
      <c r="K21" s="69"/>
    </row>
    <row r="22" spans="1:11" ht="8.1" customHeight="1">
      <c r="A22" s="69"/>
      <c r="B22" s="69"/>
      <c r="C22" s="66"/>
      <c r="D22" s="67"/>
      <c r="E22" s="68"/>
      <c r="F22" s="67"/>
      <c r="G22" s="67"/>
      <c r="H22" s="68"/>
      <c r="I22" s="68"/>
      <c r="J22" s="68"/>
      <c r="K22" s="69"/>
    </row>
    <row r="23" spans="1:11" ht="20.100000000000001" customHeight="1">
      <c r="A23" s="69" t="s">
        <v>363</v>
      </c>
      <c r="B23" s="69"/>
      <c r="C23" s="66">
        <v>2018</v>
      </c>
      <c r="D23" s="68"/>
      <c r="E23" s="68"/>
      <c r="F23" s="68">
        <f>SUM(H23,J23)</f>
        <v>672</v>
      </c>
      <c r="G23" s="68"/>
      <c r="H23" s="68">
        <v>672</v>
      </c>
      <c r="I23" s="68"/>
      <c r="J23" s="68" t="s">
        <v>17</v>
      </c>
      <c r="K23" s="69"/>
    </row>
    <row r="24" spans="1:11" ht="20.100000000000001" customHeight="1">
      <c r="A24" s="69" t="s">
        <v>364</v>
      </c>
      <c r="B24" s="69"/>
      <c r="C24" s="66">
        <v>2019</v>
      </c>
      <c r="D24" s="68"/>
      <c r="E24" s="68"/>
      <c r="F24" s="68">
        <f>SUM(H24,J24)</f>
        <v>595</v>
      </c>
      <c r="G24" s="68"/>
      <c r="H24" s="83">
        <v>594</v>
      </c>
      <c r="I24" s="68"/>
      <c r="J24" s="83">
        <v>1</v>
      </c>
      <c r="K24" s="69"/>
    </row>
    <row r="25" spans="1:11" ht="20.100000000000001" customHeight="1">
      <c r="A25" s="69"/>
      <c r="B25" s="69"/>
      <c r="C25" s="66">
        <v>2020</v>
      </c>
      <c r="D25" s="68"/>
      <c r="F25" s="68">
        <f>SUM(H25,J25)</f>
        <v>886</v>
      </c>
      <c r="G25" s="68"/>
      <c r="H25" s="84">
        <v>876</v>
      </c>
      <c r="J25" s="84">
        <v>10</v>
      </c>
      <c r="K25" s="69"/>
    </row>
    <row r="26" spans="1:11" ht="8.1" customHeight="1">
      <c r="A26" s="45"/>
      <c r="B26" s="45"/>
      <c r="C26" s="45"/>
      <c r="D26" s="45"/>
      <c r="E26" s="45"/>
      <c r="F26" s="45"/>
      <c r="G26" s="45"/>
      <c r="H26" s="45"/>
      <c r="I26" s="45"/>
      <c r="J26" s="45"/>
      <c r="K26" s="44"/>
    </row>
    <row r="27" spans="1:11" ht="20.100000000000001" customHeight="1">
      <c r="A27" s="69"/>
      <c r="B27" s="69"/>
      <c r="C27" s="69"/>
      <c r="D27" s="67"/>
      <c r="E27" s="67"/>
      <c r="F27" s="67"/>
      <c r="K27" s="46" t="s">
        <v>353</v>
      </c>
    </row>
    <row r="28" spans="1:11" ht="20.100000000000001" customHeight="1">
      <c r="A28" s="69"/>
      <c r="B28" s="69"/>
      <c r="C28" s="69"/>
      <c r="D28" s="67"/>
      <c r="E28" s="67"/>
      <c r="F28" s="67"/>
      <c r="K28" s="48" t="s">
        <v>354</v>
      </c>
    </row>
    <row r="29" spans="1:11" ht="8.1" customHeight="1">
      <c r="A29" s="69"/>
      <c r="B29" s="69"/>
      <c r="C29" s="69"/>
      <c r="D29" s="67"/>
      <c r="E29" s="67"/>
      <c r="F29" s="67"/>
      <c r="K29" s="48"/>
    </row>
    <row r="30" spans="1:11" ht="8.1" customHeight="1">
      <c r="A30" s="69"/>
      <c r="B30" s="69"/>
      <c r="C30" s="69"/>
      <c r="D30" s="67"/>
      <c r="E30" s="67"/>
      <c r="F30" s="67"/>
      <c r="K30" s="48"/>
    </row>
    <row r="31" spans="1:11" ht="8.1" customHeight="1">
      <c r="A31" s="53"/>
      <c r="B31" s="53"/>
      <c r="C31" s="54"/>
      <c r="D31" s="43"/>
      <c r="E31" s="54"/>
      <c r="F31" s="5"/>
      <c r="G31" s="52"/>
      <c r="H31" s="52"/>
      <c r="I31" s="52"/>
      <c r="J31" s="52"/>
      <c r="K31" s="52"/>
    </row>
    <row r="32" spans="1:11" ht="8.1" customHeight="1">
      <c r="A32" s="53"/>
      <c r="B32" s="53"/>
      <c r="C32" s="54"/>
      <c r="D32" s="43"/>
      <c r="E32" s="54"/>
      <c r="F32" s="5"/>
      <c r="G32" s="52"/>
      <c r="H32" s="52"/>
      <c r="I32" s="52"/>
      <c r="J32" s="52"/>
      <c r="K32" s="52"/>
    </row>
    <row r="33" spans="1:11" ht="20.100000000000001" customHeight="1">
      <c r="A33" s="290" t="s">
        <v>415</v>
      </c>
      <c r="B33" s="7"/>
      <c r="C33" s="54"/>
      <c r="D33" s="43"/>
      <c r="E33" s="54"/>
      <c r="F33" s="5"/>
      <c r="G33" s="7"/>
      <c r="H33" s="52"/>
      <c r="I33" s="52"/>
      <c r="J33" s="52"/>
      <c r="K33" s="52"/>
    </row>
    <row r="34" spans="1:11" ht="20.100000000000001" customHeight="1">
      <c r="A34" s="291" t="s">
        <v>416</v>
      </c>
      <c r="B34" s="55"/>
      <c r="C34" s="54"/>
      <c r="D34" s="43"/>
      <c r="E34" s="54"/>
      <c r="F34" s="5"/>
      <c r="G34" s="24"/>
      <c r="H34" s="52"/>
      <c r="I34" s="52"/>
      <c r="J34" s="52"/>
      <c r="K34" s="11"/>
    </row>
    <row r="35" spans="1:11" ht="8.1" customHeight="1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1"/>
    </row>
    <row r="36" spans="1:11" ht="8.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4"/>
    </row>
    <row r="37" spans="1:11" ht="20.100000000000001" customHeight="1">
      <c r="A37" s="13" t="s">
        <v>359</v>
      </c>
      <c r="B37" s="70"/>
      <c r="C37" s="70"/>
      <c r="D37" s="71" t="s">
        <v>36</v>
      </c>
      <c r="E37" s="329" t="s">
        <v>365</v>
      </c>
      <c r="F37" s="329"/>
      <c r="G37" s="329"/>
      <c r="H37" s="329"/>
      <c r="I37" s="329"/>
      <c r="J37" s="71" t="s">
        <v>366</v>
      </c>
      <c r="K37" s="18"/>
    </row>
    <row r="38" spans="1:11" ht="20.100000000000001" customHeight="1">
      <c r="A38" s="58" t="s">
        <v>360</v>
      </c>
      <c r="B38" s="70"/>
      <c r="C38" s="70"/>
      <c r="D38" s="72" t="s">
        <v>39</v>
      </c>
      <c r="E38" s="330" t="s">
        <v>367</v>
      </c>
      <c r="F38" s="330"/>
      <c r="G38" s="330"/>
      <c r="H38" s="330"/>
      <c r="I38" s="330"/>
      <c r="J38" s="71" t="s">
        <v>368</v>
      </c>
      <c r="K38" s="18"/>
    </row>
    <row r="39" spans="1:11" ht="20.100000000000001" customHeight="1">
      <c r="A39" s="58"/>
      <c r="B39" s="70"/>
      <c r="C39" s="70"/>
      <c r="D39" s="72"/>
      <c r="E39" s="73" t="s">
        <v>36</v>
      </c>
      <c r="F39" s="74" t="s">
        <v>369</v>
      </c>
      <c r="G39" s="71" t="s">
        <v>348</v>
      </c>
      <c r="H39" s="71" t="s">
        <v>349</v>
      </c>
      <c r="I39" s="71" t="s">
        <v>154</v>
      </c>
      <c r="J39" s="72" t="s">
        <v>370</v>
      </c>
      <c r="K39" s="18"/>
    </row>
    <row r="40" spans="1:11" ht="20.100000000000001" customHeight="1">
      <c r="A40" s="75"/>
      <c r="B40" s="76"/>
      <c r="C40" s="76"/>
      <c r="D40" s="75"/>
      <c r="E40" s="77" t="s">
        <v>368</v>
      </c>
      <c r="F40" s="71"/>
      <c r="G40" s="72" t="s">
        <v>277</v>
      </c>
      <c r="H40" s="72" t="s">
        <v>351</v>
      </c>
      <c r="I40" s="72" t="s">
        <v>160</v>
      </c>
      <c r="J40" s="72"/>
      <c r="K40" s="18"/>
    </row>
    <row r="41" spans="1:11" ht="20.100000000000001" customHeight="1">
      <c r="A41" s="75"/>
      <c r="B41" s="75"/>
      <c r="C41" s="75"/>
      <c r="D41" s="75"/>
      <c r="E41" s="78" t="s">
        <v>371</v>
      </c>
      <c r="F41" s="75"/>
      <c r="G41" s="75"/>
      <c r="H41" s="75"/>
      <c r="I41" s="75"/>
      <c r="J41" s="72"/>
      <c r="K41" s="18"/>
    </row>
    <row r="42" spans="1:11" ht="8.1" customHeight="1">
      <c r="A42" s="22"/>
      <c r="B42" s="22"/>
      <c r="C42" s="22"/>
      <c r="D42" s="22"/>
      <c r="E42" s="22"/>
      <c r="F42" s="22"/>
      <c r="G42" s="22"/>
      <c r="H42" s="22"/>
      <c r="I42" s="22"/>
      <c r="J42" s="22"/>
      <c r="K42" s="27"/>
    </row>
    <row r="43" spans="1:11" ht="8.1" customHeight="1">
      <c r="A43" s="23"/>
      <c r="B43" s="23"/>
      <c r="C43" s="23"/>
      <c r="D43" s="23"/>
      <c r="E43" s="23"/>
      <c r="F43" s="23"/>
      <c r="G43" s="23"/>
      <c r="H43" s="23"/>
      <c r="I43" s="23"/>
      <c r="J43" s="23"/>
      <c r="K43" s="14"/>
    </row>
    <row r="44" spans="1:11" ht="20.100000000000001" customHeight="1">
      <c r="A44" s="63" t="s">
        <v>12</v>
      </c>
      <c r="B44" s="63"/>
      <c r="C44" s="64">
        <v>2018</v>
      </c>
      <c r="D44" s="79">
        <f>SUM(E44,J44)</f>
        <v>7362</v>
      </c>
      <c r="E44" s="79">
        <f>SUM(F44:I44)</f>
        <v>5889</v>
      </c>
      <c r="F44" s="79">
        <f t="shared" ref="F44:I46" si="0">SUM(F48,F52,F56)</f>
        <v>4051</v>
      </c>
      <c r="G44" s="79">
        <f t="shared" si="0"/>
        <v>632</v>
      </c>
      <c r="H44" s="79">
        <f t="shared" si="0"/>
        <v>1124</v>
      </c>
      <c r="I44" s="79">
        <f t="shared" si="0"/>
        <v>82</v>
      </c>
      <c r="J44" s="85">
        <f>SUM(J48,J52,J56)</f>
        <v>1473</v>
      </c>
      <c r="K44" s="18"/>
    </row>
    <row r="45" spans="1:11" ht="20.100000000000001" customHeight="1">
      <c r="A45" s="64"/>
      <c r="B45" s="64"/>
      <c r="C45" s="64">
        <v>2019</v>
      </c>
      <c r="D45" s="79">
        <f>SUM(E45,J45)</f>
        <v>9882</v>
      </c>
      <c r="E45" s="79">
        <f>SUM(F45:I45)</f>
        <v>7261</v>
      </c>
      <c r="F45" s="79">
        <f t="shared" si="0"/>
        <v>4969</v>
      </c>
      <c r="G45" s="79">
        <f t="shared" si="0"/>
        <v>794</v>
      </c>
      <c r="H45" s="79">
        <f t="shared" si="0"/>
        <v>1367</v>
      </c>
      <c r="I45" s="79">
        <f t="shared" si="0"/>
        <v>131</v>
      </c>
      <c r="J45" s="85">
        <f>SUM(J49,J53,J57)</f>
        <v>2621</v>
      </c>
      <c r="K45" s="35"/>
    </row>
    <row r="46" spans="1:11" ht="20.100000000000001" customHeight="1">
      <c r="A46" s="64"/>
      <c r="B46" s="64"/>
      <c r="C46" s="64">
        <v>2020</v>
      </c>
      <c r="D46" s="79">
        <f>SUM(E46,J46)</f>
        <v>8558</v>
      </c>
      <c r="E46" s="79">
        <f>SUM(F46:I46)</f>
        <v>5713</v>
      </c>
      <c r="F46" s="79">
        <f t="shared" si="0"/>
        <v>3901</v>
      </c>
      <c r="G46" s="79">
        <f t="shared" si="0"/>
        <v>617</v>
      </c>
      <c r="H46" s="79">
        <f t="shared" si="0"/>
        <v>1101</v>
      </c>
      <c r="I46" s="79">
        <f t="shared" si="0"/>
        <v>94</v>
      </c>
      <c r="J46" s="85">
        <f>SUM(J50,J54,J58)</f>
        <v>2845</v>
      </c>
      <c r="K46" s="35"/>
    </row>
    <row r="47" spans="1:11" ht="8.1" customHeight="1">
      <c r="A47" s="64"/>
      <c r="B47" s="64"/>
      <c r="C47" s="66"/>
      <c r="D47" s="80"/>
      <c r="E47" s="80"/>
      <c r="F47" s="80"/>
      <c r="G47" s="81"/>
      <c r="H47" s="81"/>
      <c r="I47" s="81"/>
      <c r="J47" s="81"/>
      <c r="K47" s="35"/>
    </row>
    <row r="48" spans="1:11" ht="20.100000000000001" customHeight="1">
      <c r="A48" s="69" t="s">
        <v>361</v>
      </c>
      <c r="B48" s="69"/>
      <c r="C48" s="66">
        <v>2018</v>
      </c>
      <c r="D48" s="80">
        <f>SUM(E48,J48)</f>
        <v>5890</v>
      </c>
      <c r="E48" s="80">
        <f>SUM(F48:I48)</f>
        <v>4538</v>
      </c>
      <c r="F48" s="82">
        <v>3010</v>
      </c>
      <c r="G48" s="82">
        <v>510</v>
      </c>
      <c r="H48" s="82">
        <v>944</v>
      </c>
      <c r="I48" s="82">
        <v>74</v>
      </c>
      <c r="J48" s="82">
        <v>1352</v>
      </c>
      <c r="K48" s="35"/>
    </row>
    <row r="49" spans="1:11" ht="20.100000000000001" customHeight="1">
      <c r="A49" s="69"/>
      <c r="B49" s="69"/>
      <c r="C49" s="66">
        <v>2019</v>
      </c>
      <c r="D49" s="80">
        <f>SUM(E49,J49)</f>
        <v>7538</v>
      </c>
      <c r="E49" s="80">
        <f>SUM(F49:I49)</f>
        <v>5340</v>
      </c>
      <c r="F49" s="83">
        <v>3475</v>
      </c>
      <c r="G49" s="83">
        <v>637</v>
      </c>
      <c r="H49" s="83">
        <v>1113</v>
      </c>
      <c r="I49" s="83">
        <v>115</v>
      </c>
      <c r="J49" s="83">
        <v>2198</v>
      </c>
      <c r="K49" s="35"/>
    </row>
    <row r="50" spans="1:11" ht="20.100000000000001" customHeight="1">
      <c r="A50" s="69"/>
      <c r="B50" s="69"/>
      <c r="C50" s="66">
        <v>2020</v>
      </c>
      <c r="D50" s="80">
        <f>SUM(E50,J50)</f>
        <v>6187</v>
      </c>
      <c r="E50" s="80">
        <f>SUM(F50:I50)</f>
        <v>4015</v>
      </c>
      <c r="F50" s="83">
        <v>2596</v>
      </c>
      <c r="G50" s="83">
        <v>461</v>
      </c>
      <c r="H50" s="83">
        <v>883</v>
      </c>
      <c r="I50" s="83">
        <v>75</v>
      </c>
      <c r="J50" s="83">
        <v>2172</v>
      </c>
      <c r="K50" s="69"/>
    </row>
    <row r="51" spans="1:11" ht="8.1" customHeight="1">
      <c r="A51" s="64"/>
      <c r="B51" s="64"/>
      <c r="C51" s="66"/>
      <c r="D51" s="80"/>
      <c r="E51" s="80"/>
      <c r="F51" s="80"/>
      <c r="G51" s="81"/>
      <c r="H51" s="81"/>
      <c r="I51" s="81"/>
      <c r="J51" s="81"/>
      <c r="K51" s="69"/>
    </row>
    <row r="52" spans="1:11" ht="20.100000000000001" customHeight="1">
      <c r="A52" s="69" t="s">
        <v>362</v>
      </c>
      <c r="B52" s="69"/>
      <c r="C52" s="66">
        <v>2018</v>
      </c>
      <c r="D52" s="80">
        <f>SUM(E52,J52)</f>
        <v>798</v>
      </c>
      <c r="E52" s="80">
        <f>SUM(F52:I52)</f>
        <v>711</v>
      </c>
      <c r="F52" s="80">
        <v>565</v>
      </c>
      <c r="G52" s="81">
        <v>52</v>
      </c>
      <c r="H52" s="81">
        <v>91</v>
      </c>
      <c r="I52" s="81">
        <v>3</v>
      </c>
      <c r="J52" s="81">
        <v>87</v>
      </c>
      <c r="K52" s="69"/>
    </row>
    <row r="53" spans="1:11" ht="20.100000000000001" customHeight="1">
      <c r="A53" s="69"/>
      <c r="B53" s="69"/>
      <c r="C53" s="66">
        <v>2019</v>
      </c>
      <c r="D53" s="80">
        <f>SUM(E53,J53)</f>
        <v>1744</v>
      </c>
      <c r="E53" s="80">
        <f>SUM(F53:I53)</f>
        <v>1647</v>
      </c>
      <c r="F53" s="83">
        <v>1314</v>
      </c>
      <c r="G53" s="83">
        <v>124</v>
      </c>
      <c r="H53" s="83">
        <v>196</v>
      </c>
      <c r="I53" s="83">
        <v>13</v>
      </c>
      <c r="J53" s="83">
        <v>97</v>
      </c>
      <c r="K53" s="69"/>
    </row>
    <row r="54" spans="1:11" ht="20.100000000000001" customHeight="1">
      <c r="A54" s="69"/>
      <c r="B54" s="69"/>
      <c r="C54" s="66">
        <v>2020</v>
      </c>
      <c r="D54" s="80">
        <f>SUM(E54,J54)</f>
        <v>1485</v>
      </c>
      <c r="E54" s="80">
        <f>SUM(F54:I54)</f>
        <v>1272</v>
      </c>
      <c r="F54" s="83">
        <v>1013</v>
      </c>
      <c r="G54" s="83">
        <v>100</v>
      </c>
      <c r="H54" s="83">
        <v>151</v>
      </c>
      <c r="I54" s="83">
        <v>8</v>
      </c>
      <c r="J54" s="83">
        <v>213</v>
      </c>
      <c r="K54" s="69"/>
    </row>
    <row r="55" spans="1:11" ht="8.1" customHeight="1">
      <c r="A55" s="69"/>
      <c r="B55" s="69"/>
      <c r="C55" s="66"/>
      <c r="D55" s="80"/>
      <c r="E55" s="80"/>
      <c r="F55" s="80"/>
      <c r="G55" s="81"/>
      <c r="H55" s="81"/>
      <c r="I55" s="81"/>
      <c r="J55" s="81"/>
      <c r="K55" s="69"/>
    </row>
    <row r="56" spans="1:11" ht="20.100000000000001" customHeight="1">
      <c r="A56" s="69" t="s">
        <v>363</v>
      </c>
      <c r="B56" s="69"/>
      <c r="C56" s="66">
        <v>2018</v>
      </c>
      <c r="D56" s="80">
        <f>SUM(E56,J56)</f>
        <v>674</v>
      </c>
      <c r="E56" s="80">
        <f>SUM(F56:I56)</f>
        <v>640</v>
      </c>
      <c r="F56" s="80">
        <v>476</v>
      </c>
      <c r="G56" s="81">
        <v>70</v>
      </c>
      <c r="H56" s="81">
        <v>89</v>
      </c>
      <c r="I56" s="81">
        <v>5</v>
      </c>
      <c r="J56" s="81">
        <v>34</v>
      </c>
      <c r="K56" s="69"/>
    </row>
    <row r="57" spans="1:11" ht="20.100000000000001" customHeight="1">
      <c r="A57" s="69" t="s">
        <v>364</v>
      </c>
      <c r="B57" s="69"/>
      <c r="C57" s="66">
        <v>2019</v>
      </c>
      <c r="D57" s="80">
        <f>SUM(E57,J57)</f>
        <v>600</v>
      </c>
      <c r="E57" s="80">
        <f>SUM(F57:I57)</f>
        <v>274</v>
      </c>
      <c r="F57" s="83">
        <v>180</v>
      </c>
      <c r="G57" s="83">
        <v>33</v>
      </c>
      <c r="H57" s="83">
        <v>58</v>
      </c>
      <c r="I57" s="83">
        <v>3</v>
      </c>
      <c r="J57" s="83">
        <v>326</v>
      </c>
      <c r="K57" s="69"/>
    </row>
    <row r="58" spans="1:11" ht="20.100000000000001" customHeight="1">
      <c r="A58" s="69"/>
      <c r="B58" s="69"/>
      <c r="C58" s="66">
        <v>2020</v>
      </c>
      <c r="D58" s="80">
        <f>SUM(E58,J58)</f>
        <v>886</v>
      </c>
      <c r="E58" s="80">
        <f>SUM(F58:I58)</f>
        <v>426</v>
      </c>
      <c r="F58" s="83">
        <v>292</v>
      </c>
      <c r="G58" s="83">
        <v>56</v>
      </c>
      <c r="H58" s="83">
        <v>67</v>
      </c>
      <c r="I58" s="83">
        <v>11</v>
      </c>
      <c r="J58" s="83">
        <v>460</v>
      </c>
      <c r="K58" s="69"/>
    </row>
    <row r="59" spans="1:11" ht="8.1" customHeight="1">
      <c r="A59" s="45"/>
      <c r="B59" s="45"/>
      <c r="C59" s="45"/>
      <c r="D59" s="45"/>
      <c r="E59" s="45"/>
      <c r="F59" s="45"/>
      <c r="G59" s="45"/>
      <c r="H59" s="45"/>
      <c r="I59" s="45"/>
      <c r="J59" s="45"/>
      <c r="K59" s="44"/>
    </row>
    <row r="60" spans="1:11" ht="20.100000000000001" customHeight="1">
      <c r="A60" s="69"/>
      <c r="B60" s="69"/>
      <c r="C60" s="69"/>
      <c r="D60" s="67"/>
      <c r="E60" s="67"/>
      <c r="F60" s="67"/>
      <c r="G60" s="46"/>
      <c r="H60" s="69"/>
      <c r="I60" s="69"/>
      <c r="J60" s="69"/>
      <c r="K60" s="46" t="s">
        <v>353</v>
      </c>
    </row>
    <row r="61" spans="1:11" ht="20.100000000000001" customHeight="1">
      <c r="A61" s="69"/>
      <c r="B61" s="69"/>
      <c r="C61" s="69"/>
      <c r="D61" s="67"/>
      <c r="E61" s="67"/>
      <c r="F61" s="67"/>
      <c r="G61" s="48"/>
      <c r="H61" s="69"/>
      <c r="I61" s="69"/>
      <c r="J61" s="69"/>
      <c r="K61" s="48" t="s">
        <v>354</v>
      </c>
    </row>
  </sheetData>
  <mergeCells count="2">
    <mergeCell ref="E37:I37"/>
    <mergeCell ref="E38:I38"/>
  </mergeCells>
  <printOptions horizontalCentered="1"/>
  <pageMargins left="0.55000000000000004" right="0.55000000000000004" top="0.55000000000000004" bottom="0.55000000000000004" header="0.55000000000000004" footer="0.55000000000000004"/>
  <pageSetup paperSize="9" scale="62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A1:G68"/>
  <sheetViews>
    <sheetView view="pageBreakPreview" zoomScaleNormal="100" zoomScaleSheetLayoutView="100" workbookViewId="0">
      <selection activeCell="K12" sqref="K12"/>
    </sheetView>
  </sheetViews>
  <sheetFormatPr defaultColWidth="9" defaultRowHeight="20.100000000000001" customHeight="1"/>
  <cols>
    <col min="1" max="1" width="12.7109375" style="1" customWidth="1"/>
    <col min="2" max="3" width="18.7109375" style="1" customWidth="1"/>
    <col min="4" max="6" width="25.7109375" style="1" customWidth="1"/>
    <col min="7" max="7" width="1.7109375" style="1" customWidth="1"/>
    <col min="8" max="16384" width="9" style="1"/>
  </cols>
  <sheetData>
    <row r="1" spans="1:7" ht="8.1" customHeight="1">
      <c r="A1" s="2"/>
      <c r="B1" s="2"/>
      <c r="C1" s="2"/>
      <c r="D1" s="3"/>
      <c r="E1" s="3"/>
      <c r="F1" s="3"/>
      <c r="G1" s="2"/>
    </row>
    <row r="2" spans="1:7" ht="8.1" customHeight="1">
      <c r="A2" s="2"/>
      <c r="B2" s="2"/>
      <c r="C2" s="2"/>
      <c r="D2" s="3"/>
      <c r="E2" s="3"/>
      <c r="F2" s="3"/>
      <c r="G2" s="2"/>
    </row>
    <row r="3" spans="1:7" ht="20.100000000000001" customHeight="1">
      <c r="A3" s="290" t="s">
        <v>414</v>
      </c>
      <c r="B3" s="6"/>
      <c r="C3" s="7"/>
      <c r="D3" s="5"/>
      <c r="E3" s="5"/>
      <c r="F3" s="5"/>
      <c r="G3" s="7"/>
    </row>
    <row r="4" spans="1:7" ht="20.100000000000001" customHeight="1">
      <c r="A4" s="291" t="s">
        <v>413</v>
      </c>
      <c r="B4" s="9"/>
      <c r="C4" s="10"/>
      <c r="D4" s="8"/>
      <c r="E4" s="8"/>
      <c r="F4" s="8"/>
      <c r="G4" s="7"/>
    </row>
    <row r="5" spans="1:7" ht="8.1" customHeight="1">
      <c r="A5" s="12"/>
      <c r="B5" s="12"/>
      <c r="C5" s="12"/>
      <c r="D5" s="12"/>
      <c r="E5" s="12"/>
      <c r="F5" s="12"/>
      <c r="G5" s="11"/>
    </row>
    <row r="6" spans="1:7" ht="8.1" customHeight="1">
      <c r="A6" s="13"/>
      <c r="B6" s="13"/>
      <c r="C6" s="13"/>
      <c r="D6" s="13"/>
      <c r="E6" s="13"/>
      <c r="F6" s="13"/>
      <c r="G6" s="11"/>
    </row>
    <row r="7" spans="1:7" ht="20.100000000000001" customHeight="1">
      <c r="A7" s="15" t="s">
        <v>79</v>
      </c>
      <c r="B7" s="15"/>
      <c r="C7" s="16" t="s">
        <v>4</v>
      </c>
      <c r="D7" s="17" t="s">
        <v>36</v>
      </c>
      <c r="E7" s="17" t="s">
        <v>355</v>
      </c>
      <c r="F7" s="17" t="s">
        <v>356</v>
      </c>
      <c r="G7" s="14"/>
    </row>
    <row r="8" spans="1:7" ht="20.100000000000001" customHeight="1">
      <c r="A8" s="19" t="s">
        <v>82</v>
      </c>
      <c r="B8" s="19"/>
      <c r="C8" s="20" t="s">
        <v>6</v>
      </c>
      <c r="D8" s="21" t="s">
        <v>39</v>
      </c>
      <c r="E8" s="21" t="s">
        <v>357</v>
      </c>
      <c r="F8" s="21" t="s">
        <v>358</v>
      </c>
      <c r="G8" s="18"/>
    </row>
    <row r="9" spans="1:7" ht="8.1" customHeight="1">
      <c r="A9" s="22"/>
      <c r="B9" s="22"/>
      <c r="C9" s="22"/>
      <c r="D9" s="22"/>
      <c r="E9" s="22"/>
      <c r="F9" s="22"/>
      <c r="G9" s="18"/>
    </row>
    <row r="10" spans="1:7" ht="8.1" customHeight="1">
      <c r="A10" s="23"/>
      <c r="B10" s="23"/>
      <c r="C10" s="23"/>
      <c r="D10" s="23"/>
      <c r="E10" s="23"/>
      <c r="F10" s="23"/>
      <c r="G10" s="18"/>
    </row>
    <row r="11" spans="1:7" ht="20.100000000000001" customHeight="1">
      <c r="A11" s="24" t="s">
        <v>12</v>
      </c>
      <c r="B11" s="18"/>
      <c r="C11" s="25">
        <v>2018</v>
      </c>
      <c r="D11" s="26">
        <f t="shared" ref="D11:F13" si="0">SUM(D15,D19,D23,D27,D31,D35,D39,D43,D47,D51,D55,D59)</f>
        <v>276</v>
      </c>
      <c r="E11" s="26">
        <f t="shared" si="0"/>
        <v>262</v>
      </c>
      <c r="F11" s="26">
        <f t="shared" si="0"/>
        <v>14</v>
      </c>
      <c r="G11" s="18"/>
    </row>
    <row r="12" spans="1:7" ht="20.100000000000001" customHeight="1">
      <c r="A12" s="24"/>
      <c r="B12" s="18"/>
      <c r="C12" s="25">
        <v>2019</v>
      </c>
      <c r="D12" s="26">
        <f t="shared" si="0"/>
        <v>222</v>
      </c>
      <c r="E12" s="26">
        <f t="shared" si="0"/>
        <v>216</v>
      </c>
      <c r="F12" s="26">
        <f t="shared" si="0"/>
        <v>6</v>
      </c>
      <c r="G12" s="18"/>
    </row>
    <row r="13" spans="1:7" ht="20.100000000000001" customHeight="1">
      <c r="A13" s="24"/>
      <c r="B13" s="18"/>
      <c r="C13" s="25">
        <v>2020</v>
      </c>
      <c r="D13" s="26">
        <f t="shared" si="0"/>
        <v>211</v>
      </c>
      <c r="E13" s="26">
        <f t="shared" si="0"/>
        <v>195</v>
      </c>
      <c r="F13" s="26">
        <f t="shared" si="0"/>
        <v>16</v>
      </c>
      <c r="G13" s="27"/>
    </row>
    <row r="14" spans="1:7" ht="8.1" customHeight="1">
      <c r="A14" s="24"/>
      <c r="B14" s="18"/>
      <c r="C14" s="18"/>
      <c r="D14" s="28"/>
      <c r="E14" s="28"/>
      <c r="F14" s="28"/>
      <c r="G14" s="14"/>
    </row>
    <row r="15" spans="1:7" ht="20.100000000000001" customHeight="1">
      <c r="A15" s="29" t="s">
        <v>108</v>
      </c>
      <c r="B15" s="30"/>
      <c r="C15" s="31">
        <v>2018</v>
      </c>
      <c r="D15" s="32">
        <f t="shared" ref="D15:D21" si="1">SUM(E15:F15)</f>
        <v>11</v>
      </c>
      <c r="E15" s="33">
        <v>11</v>
      </c>
      <c r="F15" s="34" t="s">
        <v>17</v>
      </c>
      <c r="G15" s="18"/>
    </row>
    <row r="16" spans="1:7" ht="20.100000000000001" customHeight="1">
      <c r="A16" s="29"/>
      <c r="B16" s="36"/>
      <c r="C16" s="31">
        <v>2019</v>
      </c>
      <c r="D16" s="32">
        <f t="shared" si="1"/>
        <v>14</v>
      </c>
      <c r="E16" s="37">
        <v>13</v>
      </c>
      <c r="F16" s="38">
        <v>1</v>
      </c>
      <c r="G16" s="35"/>
    </row>
    <row r="17" spans="1:7" ht="20.100000000000001" customHeight="1">
      <c r="A17" s="29"/>
      <c r="B17" s="36"/>
      <c r="C17" s="31">
        <v>2020</v>
      </c>
      <c r="D17" s="32">
        <f t="shared" si="1"/>
        <v>12</v>
      </c>
      <c r="E17" s="39">
        <v>12</v>
      </c>
      <c r="F17" s="39" t="s">
        <v>17</v>
      </c>
      <c r="G17" s="35"/>
    </row>
    <row r="18" spans="1:7" ht="8.1" customHeight="1">
      <c r="A18" s="29"/>
      <c r="B18" s="36"/>
      <c r="C18" s="18"/>
      <c r="D18" s="28"/>
      <c r="E18" s="28"/>
      <c r="F18" s="28"/>
      <c r="G18" s="35"/>
    </row>
    <row r="19" spans="1:7" ht="20.100000000000001" customHeight="1">
      <c r="A19" s="29" t="s">
        <v>14</v>
      </c>
      <c r="B19" s="30"/>
      <c r="C19" s="31">
        <v>2018</v>
      </c>
      <c r="D19" s="32">
        <f t="shared" si="1"/>
        <v>26</v>
      </c>
      <c r="E19" s="34">
        <v>25</v>
      </c>
      <c r="F19" s="34">
        <v>1</v>
      </c>
      <c r="G19" s="35"/>
    </row>
    <row r="20" spans="1:7" ht="20.100000000000001" customHeight="1">
      <c r="A20" s="29"/>
      <c r="B20" s="36"/>
      <c r="C20" s="31">
        <v>2019</v>
      </c>
      <c r="D20" s="32">
        <f t="shared" si="1"/>
        <v>31</v>
      </c>
      <c r="E20" s="40">
        <v>30</v>
      </c>
      <c r="F20" s="40">
        <v>1</v>
      </c>
      <c r="G20" s="35"/>
    </row>
    <row r="21" spans="1:7" ht="20.100000000000001" customHeight="1">
      <c r="A21" s="29"/>
      <c r="B21" s="36"/>
      <c r="C21" s="31">
        <v>2020</v>
      </c>
      <c r="D21" s="32">
        <f t="shared" si="1"/>
        <v>30</v>
      </c>
      <c r="E21" s="40">
        <v>27</v>
      </c>
      <c r="F21" s="40">
        <v>3</v>
      </c>
      <c r="G21" s="2"/>
    </row>
    <row r="22" spans="1:7" ht="8.1" customHeight="1">
      <c r="A22" s="29"/>
      <c r="B22" s="36"/>
      <c r="C22" s="18"/>
      <c r="D22" s="28"/>
      <c r="E22" s="28"/>
      <c r="F22" s="28"/>
      <c r="G22" s="2"/>
    </row>
    <row r="23" spans="1:7" ht="20.100000000000001" customHeight="1">
      <c r="A23" s="29" t="s">
        <v>109</v>
      </c>
      <c r="B23" s="30"/>
      <c r="C23" s="31">
        <v>2018</v>
      </c>
      <c r="D23" s="32">
        <f t="shared" ref="D23:D29" si="2">SUM(E23:F23)</f>
        <v>61</v>
      </c>
      <c r="E23" s="34">
        <v>58</v>
      </c>
      <c r="F23" s="34">
        <v>3</v>
      </c>
    </row>
    <row r="24" spans="1:7" ht="20.100000000000001" customHeight="1">
      <c r="A24" s="29"/>
      <c r="B24" s="36"/>
      <c r="C24" s="31">
        <v>2019</v>
      </c>
      <c r="D24" s="32">
        <f t="shared" si="2"/>
        <v>42</v>
      </c>
      <c r="E24" s="40">
        <v>42</v>
      </c>
      <c r="F24" s="40" t="s">
        <v>17</v>
      </c>
    </row>
    <row r="25" spans="1:7" ht="20.100000000000001" customHeight="1">
      <c r="A25" s="29"/>
      <c r="B25" s="36"/>
      <c r="C25" s="31">
        <v>2020</v>
      </c>
      <c r="D25" s="32">
        <f t="shared" si="2"/>
        <v>48</v>
      </c>
      <c r="E25" s="40">
        <v>42</v>
      </c>
      <c r="F25" s="40">
        <v>6</v>
      </c>
    </row>
    <row r="26" spans="1:7" ht="8.1" customHeight="1">
      <c r="A26" s="29"/>
      <c r="B26" s="36"/>
      <c r="C26" s="18"/>
      <c r="D26" s="28"/>
      <c r="E26" s="28"/>
      <c r="F26" s="28"/>
    </row>
    <row r="27" spans="1:7" ht="20.100000000000001" customHeight="1">
      <c r="A27" s="29" t="s">
        <v>18</v>
      </c>
      <c r="B27" s="30"/>
      <c r="C27" s="31">
        <v>2018</v>
      </c>
      <c r="D27" s="32">
        <f t="shared" si="2"/>
        <v>20</v>
      </c>
      <c r="E27" s="33">
        <v>18</v>
      </c>
      <c r="F27" s="33">
        <v>2</v>
      </c>
    </row>
    <row r="28" spans="1:7" ht="20.100000000000001" customHeight="1">
      <c r="A28" s="29"/>
      <c r="B28" s="36"/>
      <c r="C28" s="31">
        <v>2019</v>
      </c>
      <c r="D28" s="32">
        <f t="shared" si="2"/>
        <v>19</v>
      </c>
      <c r="E28" s="41">
        <v>18</v>
      </c>
      <c r="F28" s="41">
        <v>1</v>
      </c>
    </row>
    <row r="29" spans="1:7" ht="20.100000000000001" customHeight="1">
      <c r="A29" s="29"/>
      <c r="B29" s="36"/>
      <c r="C29" s="31">
        <v>2020</v>
      </c>
      <c r="D29" s="32">
        <f t="shared" si="2"/>
        <v>27</v>
      </c>
      <c r="E29" s="39">
        <v>25</v>
      </c>
      <c r="F29" s="39">
        <v>2</v>
      </c>
    </row>
    <row r="30" spans="1:7" ht="8.1" customHeight="1">
      <c r="A30" s="29"/>
      <c r="B30" s="36"/>
      <c r="C30" s="18"/>
      <c r="D30" s="28"/>
      <c r="E30" s="42"/>
      <c r="F30" s="42"/>
    </row>
    <row r="31" spans="1:7" ht="20.100000000000001" customHeight="1">
      <c r="A31" s="29" t="s">
        <v>19</v>
      </c>
      <c r="B31" s="30"/>
      <c r="C31" s="31">
        <v>2018</v>
      </c>
      <c r="D31" s="32">
        <f t="shared" ref="D31:D37" si="3">SUM(E31:F31)</f>
        <v>15</v>
      </c>
      <c r="E31" s="33">
        <v>15</v>
      </c>
      <c r="F31" s="34" t="s">
        <v>17</v>
      </c>
    </row>
    <row r="32" spans="1:7" ht="20.100000000000001" customHeight="1">
      <c r="A32" s="29"/>
      <c r="B32" s="36"/>
      <c r="C32" s="31">
        <v>2019</v>
      </c>
      <c r="D32" s="32">
        <f t="shared" si="3"/>
        <v>29</v>
      </c>
      <c r="E32" s="41">
        <v>29</v>
      </c>
      <c r="F32" s="41" t="s">
        <v>17</v>
      </c>
    </row>
    <row r="33" spans="1:7" ht="20.100000000000001" customHeight="1">
      <c r="A33" s="29"/>
      <c r="B33" s="36"/>
      <c r="C33" s="31">
        <v>2020</v>
      </c>
      <c r="D33" s="32">
        <f t="shared" si="3"/>
        <v>16</v>
      </c>
      <c r="E33" s="39">
        <v>15</v>
      </c>
      <c r="F33" s="39">
        <v>1</v>
      </c>
    </row>
    <row r="34" spans="1:7" ht="8.1" customHeight="1">
      <c r="A34" s="29"/>
      <c r="B34" s="36"/>
      <c r="C34" s="18"/>
      <c r="D34" s="28"/>
      <c r="E34" s="28"/>
      <c r="F34" s="28"/>
    </row>
    <row r="35" spans="1:7" ht="20.100000000000001" customHeight="1">
      <c r="A35" s="30" t="s">
        <v>332</v>
      </c>
      <c r="B35" s="30"/>
      <c r="C35" s="31">
        <v>2018</v>
      </c>
      <c r="D35" s="32">
        <f t="shared" si="3"/>
        <v>50</v>
      </c>
      <c r="E35" s="34">
        <v>47</v>
      </c>
      <c r="F35" s="34">
        <v>3</v>
      </c>
    </row>
    <row r="36" spans="1:7" ht="20.100000000000001" customHeight="1">
      <c r="A36" s="29"/>
      <c r="B36" s="36"/>
      <c r="C36" s="31">
        <v>2019</v>
      </c>
      <c r="D36" s="32">
        <f t="shared" si="3"/>
        <v>32</v>
      </c>
      <c r="E36" s="40">
        <v>31</v>
      </c>
      <c r="F36" s="40">
        <v>1</v>
      </c>
    </row>
    <row r="37" spans="1:7" ht="20.100000000000001" customHeight="1">
      <c r="A37" s="29"/>
      <c r="B37" s="36"/>
      <c r="C37" s="31">
        <v>2020</v>
      </c>
      <c r="D37" s="32">
        <f t="shared" si="3"/>
        <v>45</v>
      </c>
      <c r="E37" s="40">
        <v>42</v>
      </c>
      <c r="F37" s="40">
        <v>3</v>
      </c>
    </row>
    <row r="38" spans="1:7" ht="8.1" customHeight="1">
      <c r="A38" s="29"/>
      <c r="B38" s="36"/>
      <c r="C38" s="18"/>
      <c r="D38" s="28"/>
      <c r="E38" s="28"/>
      <c r="F38" s="28"/>
      <c r="G38" s="2"/>
    </row>
    <row r="39" spans="1:7" ht="20.100000000000001" customHeight="1">
      <c r="A39" s="29" t="s">
        <v>22</v>
      </c>
      <c r="B39" s="30"/>
      <c r="C39" s="31">
        <v>2018</v>
      </c>
      <c r="D39" s="32">
        <f t="shared" ref="D39:D45" si="4">SUM(E39:F39)</f>
        <v>9</v>
      </c>
      <c r="E39" s="33">
        <v>8</v>
      </c>
      <c r="F39" s="33">
        <v>1</v>
      </c>
      <c r="G39" s="2"/>
    </row>
    <row r="40" spans="1:7" ht="20.100000000000001" customHeight="1">
      <c r="A40" s="29"/>
      <c r="B40" s="36"/>
      <c r="C40" s="31">
        <v>2019</v>
      </c>
      <c r="D40" s="32">
        <f t="shared" si="4"/>
        <v>19</v>
      </c>
      <c r="E40" s="41">
        <v>18</v>
      </c>
      <c r="F40" s="41">
        <v>1</v>
      </c>
      <c r="G40" s="2"/>
    </row>
    <row r="41" spans="1:7" ht="20.100000000000001" customHeight="1">
      <c r="A41" s="29"/>
      <c r="B41" s="36"/>
      <c r="C41" s="31">
        <v>2020</v>
      </c>
      <c r="D41" s="32">
        <f t="shared" si="4"/>
        <v>19</v>
      </c>
      <c r="E41" s="39">
        <v>19</v>
      </c>
      <c r="F41" s="39" t="s">
        <v>17</v>
      </c>
      <c r="G41" s="2"/>
    </row>
    <row r="42" spans="1:7" ht="8.1" customHeight="1">
      <c r="A42" s="29"/>
      <c r="B42" s="2"/>
      <c r="C42" s="18"/>
      <c r="D42" s="28"/>
      <c r="E42" s="42"/>
      <c r="F42" s="42"/>
      <c r="G42" s="2"/>
    </row>
    <row r="43" spans="1:7" ht="20.100000000000001" customHeight="1">
      <c r="A43" s="29" t="s">
        <v>111</v>
      </c>
      <c r="B43" s="30"/>
      <c r="C43" s="31">
        <v>2018</v>
      </c>
      <c r="D43" s="32">
        <f t="shared" si="4"/>
        <v>16</v>
      </c>
      <c r="E43" s="34">
        <v>15</v>
      </c>
      <c r="F43" s="34">
        <v>1</v>
      </c>
      <c r="G43" s="2"/>
    </row>
    <row r="44" spans="1:7" ht="20.100000000000001" customHeight="1">
      <c r="A44" s="29"/>
      <c r="B44" s="36"/>
      <c r="C44" s="31">
        <v>2019</v>
      </c>
      <c r="D44" s="32">
        <f t="shared" si="4"/>
        <v>7</v>
      </c>
      <c r="E44" s="40">
        <v>7</v>
      </c>
      <c r="F44" s="40" t="s">
        <v>17</v>
      </c>
      <c r="G44" s="2"/>
    </row>
    <row r="45" spans="1:7" ht="20.100000000000001" customHeight="1">
      <c r="A45" s="29"/>
      <c r="B45" s="36"/>
      <c r="C45" s="31">
        <v>2020</v>
      </c>
      <c r="D45" s="32">
        <f t="shared" si="4"/>
        <v>5</v>
      </c>
      <c r="E45" s="40">
        <v>5</v>
      </c>
      <c r="F45" s="40" t="s">
        <v>17</v>
      </c>
      <c r="G45" s="2"/>
    </row>
    <row r="46" spans="1:7" ht="8.1" customHeight="1">
      <c r="A46" s="29"/>
      <c r="B46" s="36"/>
      <c r="C46" s="18"/>
      <c r="D46" s="28"/>
      <c r="E46" s="28"/>
      <c r="F46" s="28"/>
      <c r="G46" s="2"/>
    </row>
    <row r="47" spans="1:7" ht="20.100000000000001" customHeight="1">
      <c r="A47" s="29" t="s">
        <v>25</v>
      </c>
      <c r="B47" s="30"/>
      <c r="C47" s="31">
        <v>2018</v>
      </c>
      <c r="D47" s="32">
        <f t="shared" ref="D47:D53" si="5">SUM(E47:F47)</f>
        <v>54</v>
      </c>
      <c r="E47" s="33">
        <v>52</v>
      </c>
      <c r="F47" s="33">
        <v>2</v>
      </c>
      <c r="G47" s="2"/>
    </row>
    <row r="48" spans="1:7" ht="20.100000000000001" customHeight="1">
      <c r="A48" s="29"/>
      <c r="B48" s="36"/>
      <c r="C48" s="31">
        <v>2019</v>
      </c>
      <c r="D48" s="32">
        <f t="shared" si="5"/>
        <v>20</v>
      </c>
      <c r="E48" s="39">
        <v>20</v>
      </c>
      <c r="F48" s="39" t="s">
        <v>17</v>
      </c>
      <c r="G48" s="2"/>
    </row>
    <row r="49" spans="1:7" ht="20.100000000000001" customHeight="1">
      <c r="A49" s="29"/>
      <c r="B49" s="36"/>
      <c r="C49" s="31">
        <v>2020</v>
      </c>
      <c r="D49" s="32">
        <f t="shared" si="5"/>
        <v>8</v>
      </c>
      <c r="E49" s="43">
        <v>8</v>
      </c>
      <c r="F49" s="39" t="s">
        <v>17</v>
      </c>
      <c r="G49" s="2"/>
    </row>
    <row r="50" spans="1:7" ht="8.1" customHeight="1">
      <c r="A50" s="29"/>
      <c r="B50" s="36"/>
      <c r="C50" s="18"/>
      <c r="D50" s="28"/>
      <c r="E50" s="28"/>
      <c r="F50" s="28"/>
      <c r="G50" s="2"/>
    </row>
    <row r="51" spans="1:7" ht="20.100000000000001" customHeight="1">
      <c r="A51" s="29" t="s">
        <v>26</v>
      </c>
      <c r="B51" s="30"/>
      <c r="C51" s="31">
        <v>2018</v>
      </c>
      <c r="D51" s="32">
        <f t="shared" si="5"/>
        <v>14</v>
      </c>
      <c r="E51" s="34">
        <v>13</v>
      </c>
      <c r="F51" s="34">
        <v>1</v>
      </c>
      <c r="G51" s="2"/>
    </row>
    <row r="52" spans="1:7" ht="20.100000000000001" customHeight="1">
      <c r="A52" s="29"/>
      <c r="B52" s="36"/>
      <c r="C52" s="31">
        <v>2019</v>
      </c>
      <c r="D52" s="32">
        <f t="shared" si="5"/>
        <v>9</v>
      </c>
      <c r="E52" s="40">
        <v>8</v>
      </c>
      <c r="F52" s="40">
        <v>1</v>
      </c>
      <c r="G52" s="2"/>
    </row>
    <row r="53" spans="1:7" ht="20.100000000000001" customHeight="1">
      <c r="A53" s="29"/>
      <c r="B53" s="36"/>
      <c r="C53" s="31">
        <v>2020</v>
      </c>
      <c r="D53" s="32">
        <f t="shared" si="5"/>
        <v>1</v>
      </c>
      <c r="E53" s="40" t="s">
        <v>17</v>
      </c>
      <c r="F53" s="40">
        <v>1</v>
      </c>
      <c r="G53" s="2"/>
    </row>
    <row r="54" spans="1:7" ht="8.1" customHeight="1">
      <c r="A54" s="29"/>
      <c r="B54" s="2"/>
      <c r="C54" s="18"/>
      <c r="D54" s="28"/>
      <c r="E54" s="42"/>
      <c r="F54" s="42"/>
      <c r="G54" s="2"/>
    </row>
    <row r="55" spans="1:7" ht="20.100000000000001" customHeight="1">
      <c r="A55" s="29" t="s">
        <v>27</v>
      </c>
      <c r="B55" s="30"/>
      <c r="C55" s="31">
        <v>2018</v>
      </c>
      <c r="D55" s="34" t="s">
        <v>17</v>
      </c>
      <c r="E55" s="34" t="s">
        <v>17</v>
      </c>
      <c r="F55" s="34" t="s">
        <v>17</v>
      </c>
      <c r="G55" s="2"/>
    </row>
    <row r="56" spans="1:7" ht="20.100000000000001" customHeight="1">
      <c r="A56" s="29"/>
      <c r="B56" s="36"/>
      <c r="C56" s="31">
        <v>2019</v>
      </c>
      <c r="D56" s="34" t="s">
        <v>17</v>
      </c>
      <c r="E56" s="39" t="s">
        <v>17</v>
      </c>
      <c r="F56" s="39" t="s">
        <v>17</v>
      </c>
      <c r="G56" s="2"/>
    </row>
    <row r="57" spans="1:7" ht="20.100000000000001" customHeight="1">
      <c r="A57" s="29"/>
      <c r="B57" s="36"/>
      <c r="C57" s="31">
        <v>2020</v>
      </c>
      <c r="D57" s="34" t="s">
        <v>17</v>
      </c>
      <c r="E57" s="39" t="s">
        <v>17</v>
      </c>
      <c r="F57" s="39" t="s">
        <v>17</v>
      </c>
      <c r="G57" s="2"/>
    </row>
    <row r="58" spans="1:7" ht="8.1" customHeight="1">
      <c r="A58" s="29"/>
      <c r="B58" s="36"/>
      <c r="C58" s="18"/>
      <c r="D58" s="28"/>
      <c r="E58" s="28"/>
      <c r="F58" s="28"/>
      <c r="G58" s="2"/>
    </row>
    <row r="59" spans="1:7" ht="20.100000000000001" customHeight="1">
      <c r="A59" s="29" t="s">
        <v>112</v>
      </c>
      <c r="B59" s="30"/>
      <c r="C59" s="31">
        <v>2018</v>
      </c>
      <c r="D59" s="34" t="s">
        <v>17</v>
      </c>
      <c r="E59" s="34" t="s">
        <v>17</v>
      </c>
      <c r="F59" s="34" t="s">
        <v>17</v>
      </c>
      <c r="G59" s="2"/>
    </row>
    <row r="60" spans="1:7" ht="20.100000000000001" customHeight="1">
      <c r="A60" s="29"/>
      <c r="B60" s="36"/>
      <c r="C60" s="31">
        <v>2019</v>
      </c>
      <c r="D60" s="34" t="s">
        <v>17</v>
      </c>
      <c r="E60" s="40" t="s">
        <v>17</v>
      </c>
      <c r="F60" s="40" t="s">
        <v>17</v>
      </c>
      <c r="G60" s="2"/>
    </row>
    <row r="61" spans="1:7" ht="20.100000000000001" customHeight="1">
      <c r="A61" s="29"/>
      <c r="B61" s="36"/>
      <c r="C61" s="31">
        <v>2020</v>
      </c>
      <c r="D61" s="34" t="s">
        <v>17</v>
      </c>
      <c r="E61" s="40" t="s">
        <v>17</v>
      </c>
      <c r="F61" s="40" t="s">
        <v>17</v>
      </c>
      <c r="G61" s="2"/>
    </row>
    <row r="62" spans="1:7" ht="8.1" customHeight="1">
      <c r="A62" s="45"/>
      <c r="B62" s="45"/>
      <c r="C62" s="45"/>
      <c r="D62" s="45"/>
      <c r="E62" s="45"/>
      <c r="F62" s="45"/>
      <c r="G62" s="44"/>
    </row>
    <row r="63" spans="1:7" ht="20.100000000000001" customHeight="1">
      <c r="A63" s="2"/>
      <c r="B63" s="2"/>
      <c r="C63" s="2"/>
      <c r="D63" s="3"/>
      <c r="E63" s="3"/>
      <c r="F63" s="3"/>
      <c r="G63" s="46" t="s">
        <v>372</v>
      </c>
    </row>
    <row r="64" spans="1:7" ht="20.100000000000001" customHeight="1">
      <c r="A64" s="2"/>
      <c r="B64" s="2"/>
      <c r="C64" s="2"/>
      <c r="D64" s="47"/>
      <c r="E64" s="47"/>
      <c r="F64" s="47"/>
      <c r="G64" s="48" t="s">
        <v>373</v>
      </c>
    </row>
    <row r="65" spans="1:1" ht="8.1" customHeight="1"/>
    <row r="66" spans="1:1" ht="20.100000000000001" customHeight="1">
      <c r="A66" s="49" t="s">
        <v>374</v>
      </c>
    </row>
    <row r="67" spans="1:1" ht="20.100000000000001" customHeight="1">
      <c r="A67" s="50" t="s">
        <v>375</v>
      </c>
    </row>
    <row r="68" spans="1:1" ht="20.100000000000001" customHeight="1">
      <c r="A68" s="51" t="s">
        <v>376</v>
      </c>
    </row>
  </sheetData>
  <printOptions horizontalCentered="1"/>
  <pageMargins left="0.55000000000000004" right="0.55000000000000004" top="0.55000000000000004" bottom="0.55000000000000004" header="0.55000000000000004" footer="0.55000000000000004"/>
  <pageSetup paperSize="9" scale="7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80"/>
  <sheetViews>
    <sheetView view="pageBreakPreview" zoomScaleNormal="100" zoomScaleSheetLayoutView="100" workbookViewId="0">
      <selection activeCell="A4" sqref="A4"/>
    </sheetView>
  </sheetViews>
  <sheetFormatPr defaultColWidth="9" defaultRowHeight="20.100000000000001" customHeight="1"/>
  <cols>
    <col min="1" max="1" width="12.7109375" style="1" customWidth="1"/>
    <col min="2" max="3" width="18.7109375" style="1" customWidth="1"/>
    <col min="4" max="6" width="30.7109375" style="1" customWidth="1"/>
    <col min="7" max="7" width="1.7109375" style="1" customWidth="1"/>
    <col min="8" max="16384" width="9" style="1"/>
  </cols>
  <sheetData>
    <row r="1" spans="1:7" ht="8.1" customHeight="1">
      <c r="C1" s="271"/>
      <c r="D1" s="272"/>
      <c r="E1" s="272"/>
      <c r="F1" s="272"/>
    </row>
    <row r="2" spans="1:7" ht="8.1" customHeight="1">
      <c r="C2" s="271"/>
      <c r="D2" s="272"/>
      <c r="E2" s="272"/>
      <c r="F2" s="272"/>
    </row>
    <row r="3" spans="1:7" ht="20.100000000000001" customHeight="1">
      <c r="A3" s="290" t="s">
        <v>381</v>
      </c>
      <c r="B3" s="7"/>
      <c r="C3" s="271"/>
      <c r="D3" s="272"/>
      <c r="E3" s="272"/>
      <c r="F3" s="272"/>
      <c r="G3" s="272"/>
    </row>
    <row r="4" spans="1:7" ht="20.100000000000001" customHeight="1">
      <c r="A4" s="291" t="s">
        <v>382</v>
      </c>
      <c r="B4" s="10"/>
      <c r="C4" s="271"/>
      <c r="D4" s="272"/>
      <c r="E4" s="272"/>
      <c r="F4" s="272"/>
      <c r="G4" s="272"/>
    </row>
    <row r="5" spans="1:7" ht="8.1" customHeight="1">
      <c r="A5" s="12"/>
      <c r="B5" s="12"/>
      <c r="C5" s="12"/>
      <c r="D5" s="12"/>
      <c r="E5" s="12"/>
      <c r="F5" s="12"/>
      <c r="G5" s="14"/>
    </row>
    <row r="6" spans="1:7" ht="8.1" customHeight="1">
      <c r="A6" s="13"/>
      <c r="B6" s="13"/>
      <c r="C6" s="13"/>
      <c r="D6" s="13"/>
      <c r="E6" s="13"/>
      <c r="F6" s="13"/>
      <c r="G6" s="18"/>
    </row>
    <row r="7" spans="1:7" ht="20.100000000000001" customHeight="1">
      <c r="A7" s="13" t="s">
        <v>3</v>
      </c>
      <c r="B7" s="13"/>
      <c r="C7" s="16" t="s">
        <v>4</v>
      </c>
      <c r="D7" s="56" t="s">
        <v>36</v>
      </c>
      <c r="E7" s="56" t="s">
        <v>43</v>
      </c>
      <c r="F7" s="56" t="s">
        <v>44</v>
      </c>
      <c r="G7" s="18"/>
    </row>
    <row r="8" spans="1:7" ht="20.100000000000001" customHeight="1">
      <c r="A8" s="58" t="s">
        <v>5</v>
      </c>
      <c r="B8" s="15"/>
      <c r="C8" s="232" t="s">
        <v>6</v>
      </c>
      <c r="D8" s="62" t="s">
        <v>39</v>
      </c>
      <c r="E8" s="62"/>
      <c r="F8" s="62"/>
      <c r="G8" s="18"/>
    </row>
    <row r="9" spans="1:7" ht="8.1" customHeight="1">
      <c r="A9" s="22"/>
      <c r="B9" s="22"/>
      <c r="C9" s="22"/>
      <c r="D9" s="22"/>
      <c r="E9" s="22"/>
      <c r="F9" s="22"/>
      <c r="G9" s="18"/>
    </row>
    <row r="10" spans="1:7" ht="8.1" customHeight="1">
      <c r="A10" s="23"/>
      <c r="B10" s="23"/>
      <c r="C10" s="23"/>
      <c r="D10" s="23"/>
      <c r="E10" s="23"/>
      <c r="F10" s="23"/>
      <c r="G10" s="18"/>
    </row>
    <row r="11" spans="1:7" ht="20.100000000000001" customHeight="1">
      <c r="A11" s="18" t="s">
        <v>12</v>
      </c>
      <c r="B11" s="273"/>
      <c r="C11" s="274">
        <v>2018</v>
      </c>
      <c r="D11" s="163">
        <f>SUM(D15,D19,D23,D27,D31,D35,D39,D43,D47,D51,D55,D59,D63,D67,D71,D75)</f>
        <v>610930</v>
      </c>
      <c r="E11" s="163">
        <f>SUM(E15,E19,E23,E27,E31,E35,E39,E43,E47,E51,E55,E59,E63,E67,E71,E75)</f>
        <v>440042</v>
      </c>
      <c r="F11" s="163">
        <f>SUM(F15,F19,F23,F27,F31,F35,F39,F43,F47,F51,F55,F59,F63,F67,F71,F75)</f>
        <v>170888</v>
      </c>
      <c r="G11" s="27"/>
    </row>
    <row r="12" spans="1:7" ht="20.100000000000001" customHeight="1">
      <c r="A12" s="18"/>
      <c r="B12" s="273"/>
      <c r="C12" s="274">
        <v>2019</v>
      </c>
      <c r="D12" s="163">
        <f t="shared" ref="D12" si="0">SUM(D16,D20,D24,D28,D32,D36,D40,D44,D48,D52,D56,D60,D64,D68,D72,D76)</f>
        <v>515962</v>
      </c>
      <c r="E12" s="163">
        <f t="shared" ref="E12:F13" si="1">SUM(E16,E20,E24,E28,E32,E36,E40,E44,E48,E52,E56,E60,E64,E68,E72,E76)</f>
        <v>376517</v>
      </c>
      <c r="F12" s="163">
        <f t="shared" si="1"/>
        <v>139445</v>
      </c>
      <c r="G12" s="23"/>
    </row>
    <row r="13" spans="1:7" ht="20.100000000000001" customHeight="1">
      <c r="A13" s="18"/>
      <c r="B13" s="273"/>
      <c r="C13" s="274">
        <v>2020</v>
      </c>
      <c r="D13" s="163">
        <f t="shared" ref="D13" si="2">SUM(D17,D21,D25,D29,D33,D37,D41,D45,D49,D53,D57,D61,D65,D69,D73,D77)</f>
        <v>557889</v>
      </c>
      <c r="E13" s="163">
        <f t="shared" si="1"/>
        <v>418434</v>
      </c>
      <c r="F13" s="163">
        <f t="shared" si="1"/>
        <v>139455</v>
      </c>
    </row>
    <row r="14" spans="1:7" ht="8.1" customHeight="1">
      <c r="A14" s="36"/>
      <c r="B14" s="273"/>
      <c r="C14" s="274"/>
      <c r="D14" s="46"/>
      <c r="E14" s="46"/>
      <c r="F14" s="46"/>
    </row>
    <row r="15" spans="1:7" ht="20.100000000000001" customHeight="1">
      <c r="A15" s="29" t="s">
        <v>13</v>
      </c>
      <c r="B15" s="259"/>
      <c r="C15" s="275">
        <v>2018</v>
      </c>
      <c r="D15" s="98">
        <f>SUM(E15:F15)</f>
        <v>45511</v>
      </c>
      <c r="E15" s="276">
        <v>26764</v>
      </c>
      <c r="F15" s="276">
        <v>18747</v>
      </c>
      <c r="G15" s="4"/>
    </row>
    <row r="16" spans="1:7" ht="20.100000000000001" customHeight="1">
      <c r="A16" s="36"/>
      <c r="B16" s="259"/>
      <c r="C16" s="275">
        <v>2019</v>
      </c>
      <c r="D16" s="98">
        <f>SUM(E16:F16)</f>
        <v>36382</v>
      </c>
      <c r="E16" s="276">
        <v>24650</v>
      </c>
      <c r="F16" s="276">
        <v>11732</v>
      </c>
      <c r="G16" s="4"/>
    </row>
    <row r="17" spans="1:7" ht="20.100000000000001" customHeight="1">
      <c r="A17" s="36"/>
      <c r="B17" s="259"/>
      <c r="C17" s="275">
        <v>2020</v>
      </c>
      <c r="D17" s="98">
        <f t="shared" ref="D17" si="3">SUM(E17:F17)</f>
        <v>30841</v>
      </c>
      <c r="E17" s="277">
        <v>24770</v>
      </c>
      <c r="F17" s="277">
        <v>6071</v>
      </c>
      <c r="G17" s="4"/>
    </row>
    <row r="18" spans="1:7" ht="8.1" customHeight="1">
      <c r="A18" s="36"/>
      <c r="B18" s="29"/>
      <c r="C18" s="274"/>
      <c r="D18" s="46"/>
      <c r="E18" s="278"/>
      <c r="F18" s="278"/>
    </row>
    <row r="19" spans="1:7" ht="20.100000000000001" customHeight="1">
      <c r="A19" s="29" t="s">
        <v>14</v>
      </c>
      <c r="B19" s="29"/>
      <c r="C19" s="275">
        <v>2018</v>
      </c>
      <c r="D19" s="98">
        <f t="shared" ref="D19:D21" si="4">SUM(E19:F19)</f>
        <v>35224</v>
      </c>
      <c r="E19" s="279">
        <v>24672</v>
      </c>
      <c r="F19" s="280">
        <v>10552</v>
      </c>
    </row>
    <row r="20" spans="1:7" ht="20.100000000000001" customHeight="1">
      <c r="A20" s="36"/>
      <c r="B20" s="29"/>
      <c r="C20" s="275">
        <v>2019</v>
      </c>
      <c r="D20" s="98">
        <f t="shared" si="4"/>
        <v>29016</v>
      </c>
      <c r="E20" s="279">
        <v>18950</v>
      </c>
      <c r="F20" s="280">
        <v>10066</v>
      </c>
    </row>
    <row r="21" spans="1:7" ht="20.100000000000001" customHeight="1">
      <c r="A21" s="36"/>
      <c r="B21" s="29"/>
      <c r="C21" s="275">
        <v>2020</v>
      </c>
      <c r="D21" s="98">
        <f t="shared" si="4"/>
        <v>24290</v>
      </c>
      <c r="E21" s="278">
        <v>13244</v>
      </c>
      <c r="F21" s="278">
        <v>11046</v>
      </c>
    </row>
    <row r="22" spans="1:7" ht="8.1" customHeight="1">
      <c r="A22" s="36"/>
      <c r="B22" s="29"/>
      <c r="C22" s="274"/>
      <c r="D22" s="46"/>
      <c r="E22" s="278"/>
      <c r="F22" s="278"/>
    </row>
    <row r="23" spans="1:7" ht="20.100000000000001" customHeight="1">
      <c r="A23" s="29" t="s">
        <v>15</v>
      </c>
      <c r="B23" s="29"/>
      <c r="C23" s="275">
        <v>2018</v>
      </c>
      <c r="D23" s="98">
        <f t="shared" ref="D23:D25" si="5">SUM(E23:F23)</f>
        <v>202473</v>
      </c>
      <c r="E23" s="279">
        <v>159286</v>
      </c>
      <c r="F23" s="280">
        <f>43182+5</f>
        <v>43187</v>
      </c>
    </row>
    <row r="24" spans="1:7" ht="20.100000000000001" customHeight="1">
      <c r="A24" s="36"/>
      <c r="B24" s="29"/>
      <c r="C24" s="275">
        <v>2019</v>
      </c>
      <c r="D24" s="98">
        <f t="shared" si="5"/>
        <v>179490</v>
      </c>
      <c r="E24" s="279">
        <v>144882</v>
      </c>
      <c r="F24" s="280">
        <f>34607+1</f>
        <v>34608</v>
      </c>
    </row>
    <row r="25" spans="1:7" ht="20.100000000000001" customHeight="1">
      <c r="A25" s="36"/>
      <c r="B25" s="29"/>
      <c r="C25" s="275">
        <v>2020</v>
      </c>
      <c r="D25" s="98">
        <f t="shared" si="5"/>
        <v>213545</v>
      </c>
      <c r="E25" s="278">
        <v>171780</v>
      </c>
      <c r="F25" s="278">
        <f>41762+3</f>
        <v>41765</v>
      </c>
    </row>
    <row r="26" spans="1:7" ht="8.1" customHeight="1">
      <c r="A26" s="36"/>
      <c r="B26" s="29"/>
      <c r="C26" s="274"/>
      <c r="D26" s="46"/>
      <c r="E26" s="278"/>
      <c r="F26" s="278"/>
    </row>
    <row r="27" spans="1:7" ht="20.100000000000001" customHeight="1">
      <c r="A27" s="258" t="s">
        <v>16</v>
      </c>
      <c r="B27" s="29"/>
      <c r="C27" s="275">
        <v>2018</v>
      </c>
      <c r="D27" s="98">
        <f t="shared" ref="D27:D29" si="6">SUM(E27:F27)</f>
        <v>32557</v>
      </c>
      <c r="E27" s="279">
        <v>25892</v>
      </c>
      <c r="F27" s="280">
        <v>6665</v>
      </c>
    </row>
    <row r="28" spans="1:7" ht="20.100000000000001" customHeight="1">
      <c r="A28" s="89"/>
      <c r="B28" s="29"/>
      <c r="C28" s="275">
        <v>2019</v>
      </c>
      <c r="D28" s="98">
        <f t="shared" si="6"/>
        <v>28449</v>
      </c>
      <c r="E28" s="279">
        <v>22623</v>
      </c>
      <c r="F28" s="280">
        <v>5826</v>
      </c>
    </row>
    <row r="29" spans="1:7" ht="20.100000000000001" customHeight="1">
      <c r="A29" s="89"/>
      <c r="B29" s="29"/>
      <c r="C29" s="275">
        <v>2020</v>
      </c>
      <c r="D29" s="98">
        <f t="shared" si="6"/>
        <v>23064</v>
      </c>
      <c r="E29" s="278">
        <v>18616</v>
      </c>
      <c r="F29" s="278">
        <v>4448</v>
      </c>
    </row>
    <row r="30" spans="1:7" ht="8.1" customHeight="1">
      <c r="A30" s="36"/>
      <c r="B30" s="29"/>
      <c r="C30" s="274"/>
      <c r="D30" s="46"/>
      <c r="E30" s="278"/>
      <c r="F30" s="278"/>
    </row>
    <row r="31" spans="1:7" ht="20.100000000000001" customHeight="1">
      <c r="A31" s="1" t="s">
        <v>18</v>
      </c>
      <c r="B31" s="29"/>
      <c r="C31" s="275">
        <v>2018</v>
      </c>
      <c r="D31" s="98">
        <f t="shared" ref="D31:D33" si="7">SUM(E31:F31)</f>
        <v>46156</v>
      </c>
      <c r="E31" s="279">
        <v>37492</v>
      </c>
      <c r="F31" s="280">
        <v>8664</v>
      </c>
    </row>
    <row r="32" spans="1:7" ht="20.100000000000001" customHeight="1">
      <c r="A32" s="36"/>
      <c r="B32" s="29"/>
      <c r="C32" s="275">
        <v>2019</v>
      </c>
      <c r="D32" s="98">
        <f t="shared" si="7"/>
        <v>20183</v>
      </c>
      <c r="E32" s="279">
        <v>13996</v>
      </c>
      <c r="F32" s="280">
        <v>6187</v>
      </c>
    </row>
    <row r="33" spans="1:6" ht="20.100000000000001" customHeight="1">
      <c r="A33" s="36"/>
      <c r="B33" s="29"/>
      <c r="C33" s="275">
        <v>2020</v>
      </c>
      <c r="D33" s="98">
        <f t="shared" si="7"/>
        <v>32064</v>
      </c>
      <c r="E33" s="278">
        <v>25697</v>
      </c>
      <c r="F33" s="278">
        <v>6367</v>
      </c>
    </row>
    <row r="34" spans="1:6" ht="8.1" customHeight="1">
      <c r="A34" s="36"/>
      <c r="B34" s="29"/>
      <c r="C34" s="274"/>
      <c r="D34" s="46"/>
      <c r="E34" s="278"/>
      <c r="F34" s="278"/>
    </row>
    <row r="35" spans="1:6" ht="20.100000000000001" customHeight="1">
      <c r="A35" s="258" t="s">
        <v>19</v>
      </c>
      <c r="B35" s="29"/>
      <c r="C35" s="275">
        <v>2018</v>
      </c>
      <c r="D35" s="98">
        <f t="shared" ref="D35:D37" si="8">SUM(E35:F35)</f>
        <v>19705</v>
      </c>
      <c r="E35" s="279">
        <v>10217</v>
      </c>
      <c r="F35" s="280">
        <v>9488</v>
      </c>
    </row>
    <row r="36" spans="1:6" ht="20.100000000000001" customHeight="1">
      <c r="A36" s="258"/>
      <c r="B36" s="29"/>
      <c r="C36" s="275">
        <v>2019</v>
      </c>
      <c r="D36" s="98">
        <f t="shared" si="8"/>
        <v>16511</v>
      </c>
      <c r="E36" s="279">
        <v>7783</v>
      </c>
      <c r="F36" s="280">
        <v>8728</v>
      </c>
    </row>
    <row r="37" spans="1:6" ht="20.100000000000001" customHeight="1">
      <c r="A37" s="258"/>
      <c r="B37" s="29"/>
      <c r="C37" s="275">
        <v>2020</v>
      </c>
      <c r="D37" s="98">
        <f t="shared" si="8"/>
        <v>18450</v>
      </c>
      <c r="E37" s="278">
        <v>10182</v>
      </c>
      <c r="F37" s="278">
        <v>8268</v>
      </c>
    </row>
    <row r="38" spans="1:6" ht="8.1" customHeight="1">
      <c r="A38" s="89"/>
      <c r="B38" s="29"/>
      <c r="C38" s="274"/>
      <c r="D38" s="46"/>
      <c r="E38" s="278"/>
      <c r="F38" s="278"/>
    </row>
    <row r="39" spans="1:6" ht="20.100000000000001" customHeight="1">
      <c r="A39" s="258" t="s">
        <v>20</v>
      </c>
      <c r="B39" s="29"/>
      <c r="C39" s="275">
        <v>2018</v>
      </c>
      <c r="D39" s="98">
        <f t="shared" ref="D39:D41" si="9">SUM(E39:F39)</f>
        <v>7205</v>
      </c>
      <c r="E39" s="279">
        <v>4306</v>
      </c>
      <c r="F39" s="280">
        <v>2899</v>
      </c>
    </row>
    <row r="40" spans="1:6" ht="20.100000000000001" customHeight="1">
      <c r="A40" s="258"/>
      <c r="B40" s="29"/>
      <c r="C40" s="275">
        <v>2019</v>
      </c>
      <c r="D40" s="98">
        <f t="shared" si="9"/>
        <v>6339</v>
      </c>
      <c r="E40" s="279">
        <v>3302</v>
      </c>
      <c r="F40" s="280">
        <v>3037</v>
      </c>
    </row>
    <row r="41" spans="1:6" ht="20.100000000000001" customHeight="1">
      <c r="A41" s="258"/>
      <c r="B41" s="29"/>
      <c r="C41" s="275">
        <v>2020</v>
      </c>
      <c r="D41" s="98">
        <f t="shared" si="9"/>
        <v>7513</v>
      </c>
      <c r="E41" s="278">
        <v>2880</v>
      </c>
      <c r="F41" s="278">
        <v>4633</v>
      </c>
    </row>
    <row r="42" spans="1:6" ht="8.1" customHeight="1">
      <c r="A42" s="36"/>
      <c r="B42" s="29"/>
      <c r="C42" s="274"/>
      <c r="D42" s="46"/>
      <c r="E42" s="278"/>
      <c r="F42" s="278"/>
    </row>
    <row r="43" spans="1:6" ht="20.100000000000001" customHeight="1">
      <c r="A43" s="258" t="s">
        <v>21</v>
      </c>
      <c r="B43" s="29"/>
      <c r="C43" s="275">
        <v>2018</v>
      </c>
      <c r="D43" s="98">
        <f t="shared" ref="D43:D45" si="10">SUM(E43:F43)</f>
        <v>63033</v>
      </c>
      <c r="E43" s="279">
        <v>49897</v>
      </c>
      <c r="F43" s="280">
        <v>13136</v>
      </c>
    </row>
    <row r="44" spans="1:6" ht="20.100000000000001" customHeight="1">
      <c r="A44" s="258"/>
      <c r="B44" s="29"/>
      <c r="C44" s="275">
        <v>2019</v>
      </c>
      <c r="D44" s="98">
        <f t="shared" si="10"/>
        <v>65122</v>
      </c>
      <c r="E44" s="279">
        <v>55140</v>
      </c>
      <c r="F44" s="280">
        <v>9982</v>
      </c>
    </row>
    <row r="45" spans="1:6" ht="20.100000000000001" customHeight="1">
      <c r="A45" s="258"/>
      <c r="B45" s="29"/>
      <c r="C45" s="275">
        <v>2020</v>
      </c>
      <c r="D45" s="98">
        <f t="shared" si="10"/>
        <v>69335</v>
      </c>
      <c r="E45" s="278">
        <v>53034</v>
      </c>
      <c r="F45" s="278">
        <f>16300+1</f>
        <v>16301</v>
      </c>
    </row>
    <row r="46" spans="1:6" ht="8.1" customHeight="1">
      <c r="A46" s="36"/>
      <c r="B46" s="29"/>
      <c r="C46" s="274"/>
      <c r="D46" s="46"/>
      <c r="E46" s="278"/>
      <c r="F46" s="278"/>
    </row>
    <row r="47" spans="1:6" ht="20.100000000000001" customHeight="1">
      <c r="A47" s="29" t="s">
        <v>22</v>
      </c>
      <c r="B47" s="29"/>
      <c r="C47" s="275">
        <v>2018</v>
      </c>
      <c r="D47" s="98">
        <f t="shared" ref="D47:D49" si="11">SUM(E47:F47)</f>
        <v>41600</v>
      </c>
      <c r="E47" s="279">
        <v>25382</v>
      </c>
      <c r="F47" s="280">
        <v>16218</v>
      </c>
    </row>
    <row r="48" spans="1:6" ht="20.100000000000001" customHeight="1">
      <c r="A48" s="36"/>
      <c r="B48" s="29"/>
      <c r="C48" s="275">
        <v>2019</v>
      </c>
      <c r="D48" s="98">
        <f t="shared" si="11"/>
        <v>37659</v>
      </c>
      <c r="E48" s="279">
        <v>23219</v>
      </c>
      <c r="F48" s="280">
        <v>14440</v>
      </c>
    </row>
    <row r="49" spans="1:6" ht="20.100000000000001" customHeight="1">
      <c r="A49" s="36"/>
      <c r="B49" s="29"/>
      <c r="C49" s="275">
        <v>2020</v>
      </c>
      <c r="D49" s="98">
        <f t="shared" si="11"/>
        <v>37520</v>
      </c>
      <c r="E49" s="278">
        <v>25875</v>
      </c>
      <c r="F49" s="278">
        <v>11645</v>
      </c>
    </row>
    <row r="50" spans="1:6" ht="8.1" customHeight="1">
      <c r="A50" s="36"/>
      <c r="B50" s="29"/>
      <c r="C50" s="274"/>
      <c r="D50" s="46"/>
      <c r="E50" s="278"/>
      <c r="F50" s="278"/>
    </row>
    <row r="51" spans="1:6" ht="20.100000000000001" customHeight="1">
      <c r="A51" s="1" t="s">
        <v>23</v>
      </c>
      <c r="B51" s="29"/>
      <c r="C51" s="275">
        <v>2018</v>
      </c>
      <c r="D51" s="98">
        <f t="shared" ref="D51:D53" si="12">SUM(E51:F51)</f>
        <v>19210</v>
      </c>
      <c r="E51" s="279">
        <v>15576</v>
      </c>
      <c r="F51" s="280">
        <v>3634</v>
      </c>
    </row>
    <row r="52" spans="1:6" ht="20.100000000000001" customHeight="1">
      <c r="A52" s="89"/>
      <c r="B52" s="29"/>
      <c r="C52" s="275">
        <v>2019</v>
      </c>
      <c r="D52" s="98">
        <f t="shared" si="12"/>
        <v>10028</v>
      </c>
      <c r="E52" s="279">
        <v>7302</v>
      </c>
      <c r="F52" s="280">
        <v>2726</v>
      </c>
    </row>
    <row r="53" spans="1:6" ht="20.100000000000001" customHeight="1">
      <c r="A53" s="89"/>
      <c r="B53" s="29"/>
      <c r="C53" s="275">
        <v>2020</v>
      </c>
      <c r="D53" s="98">
        <f t="shared" si="12"/>
        <v>8866</v>
      </c>
      <c r="E53" s="278">
        <v>6706</v>
      </c>
      <c r="F53" s="278">
        <v>2160</v>
      </c>
    </row>
    <row r="54" spans="1:6" ht="8.1" customHeight="1">
      <c r="A54" s="36"/>
      <c r="B54" s="29"/>
      <c r="C54" s="274"/>
      <c r="D54" s="46"/>
      <c r="E54" s="278"/>
      <c r="F54" s="278"/>
    </row>
    <row r="55" spans="1:6" ht="20.100000000000001" customHeight="1">
      <c r="A55" s="258" t="s">
        <v>24</v>
      </c>
      <c r="B55" s="29"/>
      <c r="C55" s="275">
        <v>2018</v>
      </c>
      <c r="D55" s="98">
        <f t="shared" ref="D55:D57" si="13">SUM(E55:F55)</f>
        <v>1814</v>
      </c>
      <c r="E55" s="279">
        <v>170</v>
      </c>
      <c r="F55" s="280">
        <v>1644</v>
      </c>
    </row>
    <row r="56" spans="1:6" ht="20.100000000000001" customHeight="1">
      <c r="A56" s="258"/>
      <c r="B56" s="29"/>
      <c r="C56" s="275">
        <v>2019</v>
      </c>
      <c r="D56" s="98">
        <f t="shared" si="13"/>
        <v>1888</v>
      </c>
      <c r="E56" s="279">
        <v>337</v>
      </c>
      <c r="F56" s="280">
        <v>1551</v>
      </c>
    </row>
    <row r="57" spans="1:6" ht="20.100000000000001" customHeight="1">
      <c r="A57" s="258"/>
      <c r="B57" s="29"/>
      <c r="C57" s="275">
        <v>2020</v>
      </c>
      <c r="D57" s="98">
        <f t="shared" si="13"/>
        <v>1282</v>
      </c>
      <c r="E57" s="278">
        <v>65</v>
      </c>
      <c r="F57" s="278">
        <v>1217</v>
      </c>
    </row>
    <row r="58" spans="1:6" ht="8.1" customHeight="1">
      <c r="A58" s="36"/>
      <c r="B58" s="29"/>
      <c r="C58" s="274"/>
      <c r="D58" s="46"/>
      <c r="E58" s="278"/>
      <c r="F58" s="278"/>
    </row>
    <row r="59" spans="1:6" ht="20.100000000000001" customHeight="1">
      <c r="A59" s="242" t="s">
        <v>42</v>
      </c>
      <c r="B59" s="259"/>
      <c r="C59" s="275">
        <v>2018</v>
      </c>
      <c r="D59" s="281">
        <f t="shared" ref="D59:D61" si="14">SUM(E59:F59)</f>
        <v>14</v>
      </c>
      <c r="E59" s="279" t="s">
        <v>17</v>
      </c>
      <c r="F59" s="279">
        <v>14</v>
      </c>
    </row>
    <row r="60" spans="1:6" ht="20.100000000000001" customHeight="1">
      <c r="A60" s="89"/>
      <c r="B60" s="259"/>
      <c r="C60" s="275">
        <v>2019</v>
      </c>
      <c r="D60" s="281">
        <f t="shared" si="14"/>
        <v>39</v>
      </c>
      <c r="E60" s="279">
        <v>11</v>
      </c>
      <c r="F60" s="279">
        <v>28</v>
      </c>
    </row>
    <row r="61" spans="1:6" ht="20.100000000000001" customHeight="1">
      <c r="A61" s="89"/>
      <c r="B61" s="259"/>
      <c r="C61" s="275">
        <v>2020</v>
      </c>
      <c r="D61" s="281">
        <f t="shared" si="14"/>
        <v>70</v>
      </c>
      <c r="E61" s="279" t="s">
        <v>17</v>
      </c>
      <c r="F61" s="277">
        <v>70</v>
      </c>
    </row>
    <row r="62" spans="1:6" ht="8.1" customHeight="1">
      <c r="A62" s="36"/>
      <c r="B62" s="29"/>
      <c r="C62" s="274"/>
      <c r="D62" s="46"/>
      <c r="E62" s="278"/>
      <c r="F62" s="278"/>
    </row>
    <row r="63" spans="1:6" ht="20.100000000000001" customHeight="1">
      <c r="A63" s="29" t="s">
        <v>25</v>
      </c>
      <c r="B63" s="282"/>
      <c r="C63" s="283">
        <v>2018</v>
      </c>
      <c r="D63" s="98">
        <f>SUM(E63:F63)</f>
        <v>16945</v>
      </c>
      <c r="E63" s="279">
        <v>7626</v>
      </c>
      <c r="F63" s="280">
        <v>9319</v>
      </c>
    </row>
    <row r="64" spans="1:6" ht="20.100000000000001" customHeight="1">
      <c r="A64" s="36"/>
      <c r="B64" s="282"/>
      <c r="C64" s="283">
        <v>2019</v>
      </c>
      <c r="D64" s="98">
        <f t="shared" ref="D64:D65" si="15">SUM(E64:F64)</f>
        <v>16477</v>
      </c>
      <c r="E64" s="105">
        <v>8597</v>
      </c>
      <c r="F64" s="105">
        <v>7880</v>
      </c>
    </row>
    <row r="65" spans="1:7" ht="20.100000000000001" customHeight="1">
      <c r="A65" s="36"/>
      <c r="B65" s="282"/>
      <c r="C65" s="283">
        <v>2020</v>
      </c>
      <c r="D65" s="98">
        <f t="shared" si="15"/>
        <v>11791</v>
      </c>
      <c r="E65" s="105">
        <v>6557</v>
      </c>
      <c r="F65" s="105">
        <v>5234</v>
      </c>
    </row>
    <row r="66" spans="1:7" ht="8.1" customHeight="1">
      <c r="A66" s="36"/>
      <c r="B66" s="273"/>
      <c r="C66" s="274"/>
      <c r="D66" s="46"/>
      <c r="E66" s="163"/>
      <c r="F66" s="163"/>
      <c r="G66" s="284"/>
    </row>
    <row r="67" spans="1:7" ht="20.100000000000001" customHeight="1">
      <c r="A67" s="258" t="s">
        <v>26</v>
      </c>
      <c r="B67" s="29"/>
      <c r="C67" s="275">
        <v>2018</v>
      </c>
      <c r="D67" s="98">
        <f>SUM(E67:F67)</f>
        <v>28542</v>
      </c>
      <c r="E67" s="279">
        <v>11652</v>
      </c>
      <c r="F67" s="280">
        <v>16890</v>
      </c>
    </row>
    <row r="68" spans="1:7" ht="20.100000000000001" customHeight="1">
      <c r="A68" s="89"/>
      <c r="B68" s="29"/>
      <c r="C68" s="275">
        <v>2019</v>
      </c>
      <c r="D68" s="98">
        <f t="shared" ref="D68:D69" si="16">SUM(E68:F68)</f>
        <v>26519</v>
      </c>
      <c r="E68" s="105">
        <v>11461</v>
      </c>
      <c r="F68" s="105">
        <v>15058</v>
      </c>
    </row>
    <row r="69" spans="1:7" ht="20.100000000000001" customHeight="1">
      <c r="A69" s="89"/>
      <c r="B69" s="29"/>
      <c r="C69" s="275">
        <v>2020</v>
      </c>
      <c r="D69" s="98">
        <f t="shared" si="16"/>
        <v>19784</v>
      </c>
      <c r="E69" s="105">
        <v>8349</v>
      </c>
      <c r="F69" s="105">
        <v>11435</v>
      </c>
    </row>
    <row r="70" spans="1:7" ht="8.1" customHeight="1">
      <c r="A70" s="36"/>
      <c r="B70" s="273"/>
      <c r="C70" s="274"/>
      <c r="D70" s="46"/>
      <c r="E70" s="163"/>
      <c r="F70" s="163"/>
      <c r="G70" s="284"/>
    </row>
    <row r="71" spans="1:7" ht="20.100000000000001" customHeight="1">
      <c r="A71" s="258" t="s">
        <v>45</v>
      </c>
      <c r="B71" s="29"/>
      <c r="C71" s="275">
        <v>2018</v>
      </c>
      <c r="D71" s="98">
        <f>SUM(E71:F71)</f>
        <v>50098</v>
      </c>
      <c r="E71" s="279">
        <v>40751</v>
      </c>
      <c r="F71" s="280">
        <v>9347</v>
      </c>
    </row>
    <row r="72" spans="1:7" ht="20.100000000000001" customHeight="1">
      <c r="A72" s="89"/>
      <c r="B72" s="29"/>
      <c r="C72" s="275">
        <v>2019</v>
      </c>
      <c r="D72" s="98">
        <f t="shared" ref="D72:D73" si="17">SUM(E72:F72)</f>
        <v>40696</v>
      </c>
      <c r="E72" s="105">
        <v>33930</v>
      </c>
      <c r="F72" s="105">
        <v>6766</v>
      </c>
    </row>
    <row r="73" spans="1:7" ht="20.100000000000001" customHeight="1">
      <c r="A73" s="89"/>
      <c r="B73" s="29"/>
      <c r="C73" s="275">
        <v>2020</v>
      </c>
      <c r="D73" s="98">
        <f t="shared" si="17"/>
        <v>58393</v>
      </c>
      <c r="E73" s="105">
        <v>50527</v>
      </c>
      <c r="F73" s="105">
        <v>7866</v>
      </c>
    </row>
    <row r="74" spans="1:7" ht="8.1" customHeight="1">
      <c r="A74" s="36"/>
      <c r="B74" s="29"/>
      <c r="C74" s="274"/>
      <c r="D74" s="46"/>
      <c r="E74" s="278"/>
      <c r="F74" s="278"/>
    </row>
    <row r="75" spans="1:7" ht="20.100000000000001" customHeight="1">
      <c r="A75" s="258" t="s">
        <v>28</v>
      </c>
      <c r="B75" s="282"/>
      <c r="C75" s="283">
        <v>2018</v>
      </c>
      <c r="D75" s="98">
        <f>SUM(E75:F75)</f>
        <v>843</v>
      </c>
      <c r="E75" s="279">
        <v>359</v>
      </c>
      <c r="F75" s="280">
        <v>484</v>
      </c>
    </row>
    <row r="76" spans="1:7" ht="20.100000000000001" customHeight="1">
      <c r="B76" s="282"/>
      <c r="C76" s="283">
        <v>2019</v>
      </c>
      <c r="D76" s="98">
        <f t="shared" ref="D76:D77" si="18">SUM(E76:F76)</f>
        <v>1164</v>
      </c>
      <c r="E76" s="105">
        <v>334</v>
      </c>
      <c r="F76" s="105">
        <v>830</v>
      </c>
    </row>
    <row r="77" spans="1:7" ht="20.100000000000001" customHeight="1">
      <c r="B77" s="282"/>
      <c r="C77" s="283">
        <v>2020</v>
      </c>
      <c r="D77" s="98">
        <f t="shared" si="18"/>
        <v>1081</v>
      </c>
      <c r="E77" s="105">
        <v>152</v>
      </c>
      <c r="F77" s="105">
        <v>929</v>
      </c>
    </row>
    <row r="78" spans="1:7" ht="20.100000000000001" customHeight="1">
      <c r="A78" s="45"/>
      <c r="B78" s="45"/>
      <c r="C78" s="45"/>
      <c r="D78" s="45"/>
      <c r="E78" s="45"/>
      <c r="F78" s="45"/>
      <c r="G78" s="44"/>
    </row>
    <row r="79" spans="1:7" ht="20.100000000000001" customHeight="1">
      <c r="A79" s="285"/>
      <c r="B79" s="44"/>
      <c r="C79" s="286"/>
      <c r="D79" s="287"/>
      <c r="E79" s="287"/>
      <c r="F79" s="272"/>
      <c r="G79" s="46" t="s">
        <v>29</v>
      </c>
    </row>
    <row r="80" spans="1:7" ht="20.100000000000001" customHeight="1">
      <c r="A80" s="288"/>
      <c r="B80" s="288"/>
      <c r="C80" s="289"/>
      <c r="D80" s="245"/>
      <c r="E80" s="235"/>
      <c r="F80" s="272"/>
      <c r="G80" s="48" t="s">
        <v>30</v>
      </c>
    </row>
  </sheetData>
  <printOptions horizontalCentered="1"/>
  <pageMargins left="0.55000000000000004" right="0.55000000000000004" top="0.55000000000000004" bottom="0.55000000000000004" header="0.55000000000000004" footer="0.55000000000000004"/>
  <pageSetup paperSize="9" scale="58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Q97"/>
  <sheetViews>
    <sheetView view="pageBreakPreview" topLeftCell="A3" zoomScaleNormal="100" zoomScaleSheetLayoutView="100" workbookViewId="0">
      <selection activeCell="A4" sqref="A4"/>
    </sheetView>
  </sheetViews>
  <sheetFormatPr defaultColWidth="9.140625" defaultRowHeight="20.100000000000001" customHeight="1"/>
  <cols>
    <col min="1" max="1" width="12.7109375" style="228" customWidth="1"/>
    <col min="2" max="2" width="18.7109375" style="228" customWidth="1"/>
    <col min="3" max="3" width="18.7109375" style="54" customWidth="1"/>
    <col min="4" max="4" width="20.7109375" style="5" customWidth="1"/>
    <col min="5" max="7" width="20.7109375" style="43" customWidth="1"/>
    <col min="8" max="8" width="24.7109375" style="52" customWidth="1"/>
    <col min="9" max="9" width="1.7109375" style="52" customWidth="1"/>
    <col min="10" max="10" width="5.42578125" style="52" customWidth="1"/>
    <col min="11" max="11" width="17" style="52" customWidth="1"/>
    <col min="12" max="16384" width="9.140625" style="52"/>
  </cols>
  <sheetData>
    <row r="1" spans="1:17" ht="8.1" customHeight="1"/>
    <row r="2" spans="1:17" ht="8.1" customHeight="1"/>
    <row r="3" spans="1:17" s="10" customFormat="1" ht="20.100000000000001" customHeight="1">
      <c r="A3" s="290" t="s">
        <v>383</v>
      </c>
      <c r="B3" s="7"/>
      <c r="C3" s="248"/>
      <c r="D3" s="248"/>
      <c r="E3" s="248"/>
      <c r="F3" s="248"/>
      <c r="G3" s="248"/>
      <c r="H3" s="248"/>
    </row>
    <row r="4" spans="1:17" s="10" customFormat="1" ht="20.100000000000001" customHeight="1">
      <c r="A4" s="291" t="s">
        <v>384</v>
      </c>
      <c r="C4" s="248"/>
      <c r="D4" s="248"/>
      <c r="E4" s="248"/>
      <c r="F4" s="248"/>
      <c r="G4" s="248"/>
      <c r="H4" s="248"/>
    </row>
    <row r="5" spans="1:17" ht="8.1" customHeight="1">
      <c r="A5" s="12"/>
      <c r="B5" s="12"/>
      <c r="C5" s="12"/>
      <c r="D5" s="12"/>
      <c r="E5" s="12"/>
      <c r="F5" s="12"/>
      <c r="G5" s="12"/>
      <c r="H5" s="12"/>
      <c r="I5" s="14"/>
    </row>
    <row r="6" spans="1:17" ht="8.1" customHeight="1">
      <c r="A6" s="13"/>
      <c r="B6" s="13"/>
      <c r="C6" s="13"/>
      <c r="D6" s="13"/>
      <c r="E6" s="13"/>
      <c r="F6" s="13"/>
      <c r="G6" s="13"/>
      <c r="H6" s="13"/>
      <c r="I6" s="18"/>
    </row>
    <row r="7" spans="1:17" ht="20.100000000000001" customHeight="1">
      <c r="A7" s="13" t="s">
        <v>3</v>
      </c>
      <c r="B7" s="13"/>
      <c r="C7" s="16" t="s">
        <v>4</v>
      </c>
      <c r="D7" s="56" t="s">
        <v>36</v>
      </c>
      <c r="E7" s="56" t="s">
        <v>46</v>
      </c>
      <c r="F7" s="56" t="s">
        <v>47</v>
      </c>
      <c r="G7" s="56" t="s">
        <v>48</v>
      </c>
      <c r="H7" s="56" t="s">
        <v>49</v>
      </c>
      <c r="I7" s="18"/>
      <c r="K7" s="10"/>
    </row>
    <row r="8" spans="1:17" ht="20.100000000000001" customHeight="1">
      <c r="A8" s="19" t="s">
        <v>5</v>
      </c>
      <c r="B8" s="13"/>
      <c r="C8" s="249" t="s">
        <v>6</v>
      </c>
      <c r="D8" s="240" t="s">
        <v>39</v>
      </c>
      <c r="E8" s="240" t="s">
        <v>50</v>
      </c>
      <c r="F8" s="240" t="s">
        <v>51</v>
      </c>
      <c r="G8" s="240" t="s">
        <v>52</v>
      </c>
      <c r="H8" s="240" t="s">
        <v>53</v>
      </c>
      <c r="I8" s="18"/>
    </row>
    <row r="9" spans="1:17" ht="8.1" customHeight="1">
      <c r="A9" s="22"/>
      <c r="B9" s="22"/>
      <c r="C9" s="22"/>
      <c r="D9" s="22"/>
      <c r="E9" s="22"/>
      <c r="F9" s="22"/>
      <c r="G9" s="22"/>
      <c r="H9" s="22"/>
      <c r="I9" s="18"/>
    </row>
    <row r="10" spans="1:17" ht="8.1" customHeight="1">
      <c r="A10" s="23"/>
      <c r="B10" s="23"/>
      <c r="C10" s="23"/>
      <c r="D10" s="23"/>
      <c r="E10" s="23"/>
      <c r="F10" s="23"/>
      <c r="G10" s="23"/>
      <c r="H10" s="23"/>
      <c r="I10" s="18"/>
    </row>
    <row r="11" spans="1:17" ht="20.100000000000001" customHeight="1">
      <c r="A11" s="24" t="s">
        <v>12</v>
      </c>
      <c r="B11" s="18"/>
      <c r="C11" s="25">
        <v>2018</v>
      </c>
      <c r="D11" s="250">
        <f>SUM(E11:H11)</f>
        <v>1005</v>
      </c>
      <c r="E11" s="251">
        <f t="shared" ref="E11:H14" si="0">SUM(E16,E21,E26,E31,E36,E41,E46,E51,E56,E61,E66,E71,E76,E81,E86)</f>
        <v>33</v>
      </c>
      <c r="F11" s="251">
        <f t="shared" si="0"/>
        <v>104</v>
      </c>
      <c r="G11" s="251">
        <f t="shared" si="0"/>
        <v>510</v>
      </c>
      <c r="H11" s="251">
        <f t="shared" si="0"/>
        <v>358</v>
      </c>
      <c r="I11" s="18"/>
      <c r="M11" s="251"/>
      <c r="N11" s="251"/>
      <c r="O11" s="251"/>
      <c r="P11" s="251"/>
      <c r="Q11" s="251"/>
    </row>
    <row r="12" spans="1:17" ht="20.100000000000001" customHeight="1">
      <c r="A12" s="24"/>
      <c r="B12" s="18"/>
      <c r="C12" s="25">
        <v>2019</v>
      </c>
      <c r="D12" s="250">
        <f>SUM(E12:H12)</f>
        <v>1103</v>
      </c>
      <c r="E12" s="251">
        <f t="shared" si="0"/>
        <v>31</v>
      </c>
      <c r="F12" s="251">
        <f t="shared" si="0"/>
        <v>102</v>
      </c>
      <c r="G12" s="251">
        <f t="shared" si="0"/>
        <v>551</v>
      </c>
      <c r="H12" s="251">
        <f t="shared" si="0"/>
        <v>419</v>
      </c>
      <c r="I12" s="27"/>
      <c r="M12" s="251"/>
      <c r="N12" s="251"/>
      <c r="O12" s="251"/>
      <c r="P12" s="251"/>
      <c r="Q12" s="251"/>
    </row>
    <row r="13" spans="1:17" ht="20.100000000000001" customHeight="1">
      <c r="A13" s="24"/>
      <c r="B13" s="18"/>
      <c r="C13" s="25">
        <v>2020</v>
      </c>
      <c r="D13" s="251">
        <f>SUM(E13:H13)</f>
        <v>789</v>
      </c>
      <c r="E13" s="251">
        <f t="shared" si="0"/>
        <v>22</v>
      </c>
      <c r="F13" s="251">
        <f t="shared" si="0"/>
        <v>74</v>
      </c>
      <c r="G13" s="251">
        <f t="shared" si="0"/>
        <v>371</v>
      </c>
      <c r="H13" s="251">
        <f t="shared" si="0"/>
        <v>322</v>
      </c>
      <c r="I13" s="23"/>
      <c r="M13" s="251"/>
      <c r="N13" s="251"/>
      <c r="O13" s="251"/>
      <c r="P13" s="251"/>
      <c r="Q13" s="251"/>
    </row>
    <row r="14" spans="1:17" ht="20.100000000000001" customHeight="1">
      <c r="A14" s="24"/>
      <c r="B14" s="18"/>
      <c r="C14" s="25">
        <v>2021</v>
      </c>
      <c r="D14" s="251">
        <f>SUM(E14:H14)</f>
        <v>747</v>
      </c>
      <c r="E14" s="251">
        <f t="shared" si="0"/>
        <v>27</v>
      </c>
      <c r="F14" s="251">
        <f t="shared" si="0"/>
        <v>96</v>
      </c>
      <c r="G14" s="251">
        <f t="shared" si="0"/>
        <v>289</v>
      </c>
      <c r="H14" s="251">
        <f t="shared" si="0"/>
        <v>335</v>
      </c>
      <c r="M14" s="251"/>
      <c r="N14" s="251"/>
      <c r="O14" s="251"/>
      <c r="P14" s="251"/>
      <c r="Q14" s="251"/>
    </row>
    <row r="15" spans="1:17" ht="8.1" customHeight="1">
      <c r="A15" s="24"/>
      <c r="B15" s="18"/>
      <c r="C15" s="25"/>
      <c r="D15" s="252"/>
      <c r="E15" s="252"/>
      <c r="F15" s="252"/>
      <c r="G15" s="252"/>
      <c r="H15" s="252"/>
    </row>
    <row r="16" spans="1:17" ht="20.100000000000001" customHeight="1">
      <c r="A16" s="29" t="s">
        <v>13</v>
      </c>
      <c r="B16" s="36"/>
      <c r="C16" s="31">
        <v>2018</v>
      </c>
      <c r="D16" s="187">
        <f>SUM(E16:H16)</f>
        <v>49</v>
      </c>
      <c r="E16" s="253">
        <f>1</f>
        <v>1</v>
      </c>
      <c r="F16" s="253">
        <f>5</f>
        <v>5</v>
      </c>
      <c r="G16" s="253">
        <f>19+8</f>
        <v>27</v>
      </c>
      <c r="H16" s="253">
        <f>16</f>
        <v>16</v>
      </c>
    </row>
    <row r="17" spans="1:8" ht="20.100000000000001" customHeight="1">
      <c r="A17" s="36"/>
      <c r="B17" s="36"/>
      <c r="C17" s="31">
        <v>2019</v>
      </c>
      <c r="D17" s="187">
        <f t="shared" ref="D17:D19" si="1">SUM(E17:H17)</f>
        <v>42</v>
      </c>
      <c r="E17" s="254">
        <v>4</v>
      </c>
      <c r="F17" s="254">
        <v>6</v>
      </c>
      <c r="G17" s="254">
        <v>18</v>
      </c>
      <c r="H17" s="254">
        <v>14</v>
      </c>
    </row>
    <row r="18" spans="1:8" ht="20.100000000000001" customHeight="1">
      <c r="A18" s="36"/>
      <c r="B18" s="36"/>
      <c r="C18" s="31">
        <v>2020</v>
      </c>
      <c r="D18" s="187">
        <f t="shared" si="1"/>
        <v>37</v>
      </c>
      <c r="E18" s="255">
        <v>1</v>
      </c>
      <c r="F18" s="255">
        <v>2</v>
      </c>
      <c r="G18" s="255">
        <v>16</v>
      </c>
      <c r="H18" s="255">
        <v>18</v>
      </c>
    </row>
    <row r="19" spans="1:8" ht="20.100000000000001" customHeight="1">
      <c r="A19" s="36"/>
      <c r="B19" s="36"/>
      <c r="C19" s="31">
        <v>2021</v>
      </c>
      <c r="D19" s="187">
        <f t="shared" si="1"/>
        <v>30</v>
      </c>
      <c r="E19" s="255">
        <v>1</v>
      </c>
      <c r="F19" s="255">
        <v>4</v>
      </c>
      <c r="G19" s="255">
        <v>12</v>
      </c>
      <c r="H19" s="255">
        <v>13</v>
      </c>
    </row>
    <row r="20" spans="1:8" ht="8.1" customHeight="1">
      <c r="A20" s="24"/>
      <c r="B20" s="18"/>
      <c r="C20" s="25"/>
      <c r="D20" s="252"/>
      <c r="E20" s="252"/>
      <c r="F20" s="252"/>
      <c r="G20" s="252"/>
      <c r="H20" s="252"/>
    </row>
    <row r="21" spans="1:8" ht="20.100000000000001" customHeight="1">
      <c r="A21" s="256" t="s">
        <v>14</v>
      </c>
      <c r="B21" s="36"/>
      <c r="C21" s="31">
        <v>2018</v>
      </c>
      <c r="D21" s="187">
        <f t="shared" ref="D21:D84" si="2">SUM(E21:H21)</f>
        <v>99</v>
      </c>
      <c r="E21" s="253">
        <f>6</f>
        <v>6</v>
      </c>
      <c r="F21" s="253">
        <f>8</f>
        <v>8</v>
      </c>
      <c r="G21" s="253">
        <f>22+10</f>
        <v>32</v>
      </c>
      <c r="H21" s="253">
        <f>53</f>
        <v>53</v>
      </c>
    </row>
    <row r="22" spans="1:8" ht="20.100000000000001" customHeight="1">
      <c r="A22" s="89"/>
      <c r="B22" s="36"/>
      <c r="C22" s="31">
        <v>2019</v>
      </c>
      <c r="D22" s="187">
        <f t="shared" si="2"/>
        <v>105</v>
      </c>
      <c r="E22" s="257">
        <v>6</v>
      </c>
      <c r="F22" s="257">
        <v>8</v>
      </c>
      <c r="G22" s="257">
        <v>43</v>
      </c>
      <c r="H22" s="257">
        <v>48</v>
      </c>
    </row>
    <row r="23" spans="1:8" ht="20.100000000000001" customHeight="1">
      <c r="A23" s="89"/>
      <c r="B23" s="36"/>
      <c r="C23" s="31">
        <v>2020</v>
      </c>
      <c r="D23" s="187">
        <f t="shared" si="2"/>
        <v>89</v>
      </c>
      <c r="E23" s="255">
        <v>4</v>
      </c>
      <c r="F23" s="255">
        <v>10</v>
      </c>
      <c r="G23" s="255">
        <v>35</v>
      </c>
      <c r="H23" s="255">
        <v>40</v>
      </c>
    </row>
    <row r="24" spans="1:8" ht="20.100000000000001" customHeight="1">
      <c r="A24" s="89"/>
      <c r="B24" s="36"/>
      <c r="C24" s="31">
        <v>2021</v>
      </c>
      <c r="D24" s="187">
        <f t="shared" si="2"/>
        <v>61</v>
      </c>
      <c r="E24" s="255">
        <v>2</v>
      </c>
      <c r="F24" s="255">
        <v>10</v>
      </c>
      <c r="G24" s="255">
        <v>17</v>
      </c>
      <c r="H24" s="255">
        <v>32</v>
      </c>
    </row>
    <row r="25" spans="1:8" ht="8.1" customHeight="1">
      <c r="A25" s="24"/>
      <c r="B25" s="18"/>
      <c r="C25" s="25"/>
      <c r="D25" s="252"/>
      <c r="E25" s="252"/>
      <c r="F25" s="252"/>
      <c r="G25" s="252"/>
      <c r="H25" s="252"/>
    </row>
    <row r="26" spans="1:8" ht="20.100000000000001" customHeight="1">
      <c r="A26" s="256" t="s">
        <v>15</v>
      </c>
      <c r="B26" s="36"/>
      <c r="C26" s="31">
        <v>2018</v>
      </c>
      <c r="D26" s="187">
        <f t="shared" ref="D26" si="3">SUM(E26:H26)</f>
        <v>377</v>
      </c>
      <c r="E26" s="253">
        <f>6</f>
        <v>6</v>
      </c>
      <c r="F26" s="253">
        <f>24</f>
        <v>24</v>
      </c>
      <c r="G26" s="253">
        <f>172+2+69</f>
        <v>243</v>
      </c>
      <c r="H26" s="253">
        <f>104</f>
        <v>104</v>
      </c>
    </row>
    <row r="27" spans="1:8" ht="20.100000000000001" customHeight="1">
      <c r="A27" s="89"/>
      <c r="B27" s="36"/>
      <c r="C27" s="31">
        <v>2019</v>
      </c>
      <c r="D27" s="187">
        <f t="shared" si="2"/>
        <v>445</v>
      </c>
      <c r="E27" s="254">
        <v>11</v>
      </c>
      <c r="F27" s="254">
        <v>25</v>
      </c>
      <c r="G27" s="254">
        <v>273</v>
      </c>
      <c r="H27" s="254">
        <v>136</v>
      </c>
    </row>
    <row r="28" spans="1:8" ht="20.100000000000001" customHeight="1">
      <c r="A28" s="89"/>
      <c r="B28" s="36"/>
      <c r="C28" s="31">
        <v>2020</v>
      </c>
      <c r="D28" s="187">
        <f t="shared" si="2"/>
        <v>246</v>
      </c>
      <c r="E28" s="255">
        <v>6</v>
      </c>
      <c r="F28" s="255">
        <v>14</v>
      </c>
      <c r="G28" s="255">
        <v>141</v>
      </c>
      <c r="H28" s="255">
        <v>85</v>
      </c>
    </row>
    <row r="29" spans="1:8" ht="20.100000000000001" customHeight="1">
      <c r="A29" s="89"/>
      <c r="B29" s="36"/>
      <c r="C29" s="31">
        <v>2021</v>
      </c>
      <c r="D29" s="187">
        <f t="shared" si="2"/>
        <v>294</v>
      </c>
      <c r="E29" s="255">
        <v>10</v>
      </c>
      <c r="F29" s="255">
        <v>19</v>
      </c>
      <c r="G29" s="255">
        <v>135</v>
      </c>
      <c r="H29" s="255">
        <v>130</v>
      </c>
    </row>
    <row r="30" spans="1:8" ht="8.1" customHeight="1">
      <c r="A30" s="24"/>
      <c r="B30" s="18"/>
      <c r="C30" s="25"/>
      <c r="D30" s="252"/>
      <c r="E30" s="252"/>
      <c r="F30" s="252"/>
      <c r="G30" s="252"/>
      <c r="H30" s="252"/>
    </row>
    <row r="31" spans="1:8" ht="20.100000000000001" customHeight="1">
      <c r="A31" s="258" t="s">
        <v>16</v>
      </c>
      <c r="B31" s="36"/>
      <c r="C31" s="31">
        <v>2018</v>
      </c>
      <c r="D31" s="187">
        <f t="shared" ref="D31" si="4">SUM(E31:H31)</f>
        <v>17</v>
      </c>
      <c r="E31" s="253">
        <f>1</f>
        <v>1</v>
      </c>
      <c r="F31" s="253">
        <f>2</f>
        <v>2</v>
      </c>
      <c r="G31" s="253">
        <f>5+1</f>
        <v>6</v>
      </c>
      <c r="H31" s="253">
        <f>8</f>
        <v>8</v>
      </c>
    </row>
    <row r="32" spans="1:8" ht="20.100000000000001" customHeight="1">
      <c r="A32" s="256"/>
      <c r="B32" s="36"/>
      <c r="C32" s="31">
        <v>2019</v>
      </c>
      <c r="D32" s="187">
        <f t="shared" si="2"/>
        <v>25</v>
      </c>
      <c r="E32" s="254">
        <v>3</v>
      </c>
      <c r="F32" s="254">
        <v>3</v>
      </c>
      <c r="G32" s="254">
        <v>16</v>
      </c>
      <c r="H32" s="254">
        <v>3</v>
      </c>
    </row>
    <row r="33" spans="1:8" ht="20.100000000000001" customHeight="1">
      <c r="A33" s="256"/>
      <c r="B33" s="36"/>
      <c r="C33" s="31">
        <v>2020</v>
      </c>
      <c r="D33" s="187">
        <f t="shared" si="2"/>
        <v>12</v>
      </c>
      <c r="E33" s="255">
        <v>1</v>
      </c>
      <c r="F33" s="255" t="s">
        <v>17</v>
      </c>
      <c r="G33" s="255">
        <v>4</v>
      </c>
      <c r="H33" s="255">
        <v>7</v>
      </c>
    </row>
    <row r="34" spans="1:8" ht="20.100000000000001" customHeight="1">
      <c r="A34" s="256"/>
      <c r="B34" s="36"/>
      <c r="C34" s="31">
        <v>2021</v>
      </c>
      <c r="D34" s="187">
        <f t="shared" si="2"/>
        <v>11</v>
      </c>
      <c r="E34" s="255">
        <v>1</v>
      </c>
      <c r="F34" s="255">
        <v>1</v>
      </c>
      <c r="G34" s="255">
        <v>4</v>
      </c>
      <c r="H34" s="255">
        <v>5</v>
      </c>
    </row>
    <row r="35" spans="1:8" ht="8.1" customHeight="1">
      <c r="A35" s="24"/>
      <c r="B35" s="18"/>
      <c r="C35" s="25"/>
      <c r="D35" s="252"/>
      <c r="E35" s="252"/>
      <c r="F35" s="252"/>
      <c r="G35" s="252"/>
      <c r="H35" s="252"/>
    </row>
    <row r="36" spans="1:8" ht="20.100000000000001" customHeight="1">
      <c r="A36" s="258" t="s">
        <v>18</v>
      </c>
      <c r="B36" s="36"/>
      <c r="C36" s="31">
        <v>2018</v>
      </c>
      <c r="D36" s="187">
        <f t="shared" ref="D36" si="5">SUM(E36:H36)</f>
        <v>37</v>
      </c>
      <c r="E36" s="253">
        <f>1</f>
        <v>1</v>
      </c>
      <c r="F36" s="253">
        <f>8</f>
        <v>8</v>
      </c>
      <c r="G36" s="253">
        <f>13+8</f>
        <v>21</v>
      </c>
      <c r="H36" s="253">
        <f>7</f>
        <v>7</v>
      </c>
    </row>
    <row r="37" spans="1:8" ht="20.100000000000001" customHeight="1">
      <c r="A37" s="256"/>
      <c r="B37" s="36"/>
      <c r="C37" s="31">
        <v>2019</v>
      </c>
      <c r="D37" s="187">
        <f t="shared" si="2"/>
        <v>37</v>
      </c>
      <c r="E37" s="254" t="s">
        <v>17</v>
      </c>
      <c r="F37" s="254">
        <v>6</v>
      </c>
      <c r="G37" s="254">
        <v>15</v>
      </c>
      <c r="H37" s="254">
        <v>16</v>
      </c>
    </row>
    <row r="38" spans="1:8" ht="20.100000000000001" customHeight="1">
      <c r="A38" s="256"/>
      <c r="B38" s="36"/>
      <c r="C38" s="31">
        <v>2020</v>
      </c>
      <c r="D38" s="187">
        <f t="shared" si="2"/>
        <v>44</v>
      </c>
      <c r="E38" s="255" t="s">
        <v>17</v>
      </c>
      <c r="F38" s="255">
        <v>4</v>
      </c>
      <c r="G38" s="255">
        <v>17</v>
      </c>
      <c r="H38" s="255">
        <v>23</v>
      </c>
    </row>
    <row r="39" spans="1:8" ht="20.100000000000001" customHeight="1">
      <c r="A39" s="256"/>
      <c r="B39" s="36"/>
      <c r="C39" s="31">
        <v>2021</v>
      </c>
      <c r="D39" s="187">
        <f t="shared" si="2"/>
        <v>48</v>
      </c>
      <c r="E39" s="255">
        <v>2</v>
      </c>
      <c r="F39" s="255">
        <v>8</v>
      </c>
      <c r="G39" s="255">
        <v>20</v>
      </c>
      <c r="H39" s="255">
        <v>18</v>
      </c>
    </row>
    <row r="40" spans="1:8" ht="8.1" customHeight="1">
      <c r="A40" s="24"/>
      <c r="B40" s="18"/>
      <c r="C40" s="25"/>
      <c r="D40" s="252"/>
      <c r="E40" s="252"/>
      <c r="F40" s="252"/>
      <c r="G40" s="252"/>
      <c r="H40" s="252"/>
    </row>
    <row r="41" spans="1:8" ht="20.100000000000001" customHeight="1">
      <c r="A41" s="4" t="s">
        <v>19</v>
      </c>
      <c r="B41" s="36"/>
      <c r="C41" s="31">
        <v>2018</v>
      </c>
      <c r="D41" s="187">
        <f t="shared" ref="D41" si="6">SUM(E41:H41)</f>
        <v>24</v>
      </c>
      <c r="E41" s="253">
        <f>1</f>
        <v>1</v>
      </c>
      <c r="F41" s="253">
        <f>5</f>
        <v>5</v>
      </c>
      <c r="G41" s="253">
        <f>6+3</f>
        <v>9</v>
      </c>
      <c r="H41" s="253">
        <f>9</f>
        <v>9</v>
      </c>
    </row>
    <row r="42" spans="1:8" ht="20.100000000000001" customHeight="1">
      <c r="A42" s="89"/>
      <c r="B42" s="36"/>
      <c r="C42" s="31">
        <v>2019</v>
      </c>
      <c r="D42" s="187">
        <f t="shared" si="2"/>
        <v>26</v>
      </c>
      <c r="E42" s="254" t="s">
        <v>17</v>
      </c>
      <c r="F42" s="254">
        <v>3</v>
      </c>
      <c r="G42" s="254">
        <v>14</v>
      </c>
      <c r="H42" s="254">
        <v>9</v>
      </c>
    </row>
    <row r="43" spans="1:8" ht="20.100000000000001" customHeight="1">
      <c r="A43" s="89"/>
      <c r="B43" s="36"/>
      <c r="C43" s="31">
        <v>2020</v>
      </c>
      <c r="D43" s="187">
        <f t="shared" si="2"/>
        <v>29</v>
      </c>
      <c r="E43" s="255" t="s">
        <v>17</v>
      </c>
      <c r="F43" s="255">
        <v>5</v>
      </c>
      <c r="G43" s="255">
        <v>16</v>
      </c>
      <c r="H43" s="255">
        <v>8</v>
      </c>
    </row>
    <row r="44" spans="1:8" ht="20.100000000000001" customHeight="1">
      <c r="A44" s="89"/>
      <c r="B44" s="36"/>
      <c r="C44" s="31">
        <v>2021</v>
      </c>
      <c r="D44" s="187">
        <f t="shared" si="2"/>
        <v>28</v>
      </c>
      <c r="E44" s="255">
        <v>1</v>
      </c>
      <c r="F44" s="255">
        <v>7</v>
      </c>
      <c r="G44" s="255">
        <v>5</v>
      </c>
      <c r="H44" s="255">
        <v>15</v>
      </c>
    </row>
    <row r="45" spans="1:8" ht="8.1" customHeight="1">
      <c r="A45" s="24"/>
      <c r="B45" s="18"/>
      <c r="C45" s="25"/>
      <c r="D45" s="252"/>
      <c r="E45" s="252"/>
      <c r="F45" s="252"/>
      <c r="G45" s="252"/>
      <c r="H45" s="252"/>
    </row>
    <row r="46" spans="1:8" ht="20.100000000000001" customHeight="1">
      <c r="A46" s="259" t="s">
        <v>20</v>
      </c>
      <c r="B46" s="52"/>
      <c r="C46" s="31">
        <v>2018</v>
      </c>
      <c r="D46" s="187">
        <f t="shared" ref="D46" si="7">SUM(E46:H46)</f>
        <v>35</v>
      </c>
      <c r="E46" s="253">
        <f>1</f>
        <v>1</v>
      </c>
      <c r="F46" s="253">
        <f>5</f>
        <v>5</v>
      </c>
      <c r="G46" s="253">
        <f>13</f>
        <v>13</v>
      </c>
      <c r="H46" s="253">
        <f>16</f>
        <v>16</v>
      </c>
    </row>
    <row r="47" spans="1:8" ht="20.100000000000001" customHeight="1">
      <c r="A47" s="36"/>
      <c r="B47" s="52"/>
      <c r="C47" s="31">
        <v>2019</v>
      </c>
      <c r="D47" s="187">
        <f t="shared" si="2"/>
        <v>30</v>
      </c>
      <c r="E47" s="254">
        <v>1</v>
      </c>
      <c r="F47" s="254" t="s">
        <v>17</v>
      </c>
      <c r="G47" s="254">
        <v>13</v>
      </c>
      <c r="H47" s="254">
        <v>16</v>
      </c>
    </row>
    <row r="48" spans="1:8" ht="20.100000000000001" customHeight="1">
      <c r="A48" s="36"/>
      <c r="B48" s="52"/>
      <c r="C48" s="31">
        <v>2020</v>
      </c>
      <c r="D48" s="187">
        <f t="shared" si="2"/>
        <v>30</v>
      </c>
      <c r="E48" s="255">
        <v>1</v>
      </c>
      <c r="F48" s="255">
        <v>3</v>
      </c>
      <c r="G48" s="255">
        <v>16</v>
      </c>
      <c r="H48" s="255">
        <v>10</v>
      </c>
    </row>
    <row r="49" spans="1:8" ht="20.100000000000001" customHeight="1">
      <c r="A49" s="36"/>
      <c r="B49" s="52"/>
      <c r="C49" s="31">
        <v>2021</v>
      </c>
      <c r="D49" s="187">
        <f t="shared" si="2"/>
        <v>18</v>
      </c>
      <c r="E49" s="255" t="s">
        <v>17</v>
      </c>
      <c r="F49" s="255">
        <v>3</v>
      </c>
      <c r="G49" s="255">
        <v>3</v>
      </c>
      <c r="H49" s="255">
        <v>12</v>
      </c>
    </row>
    <row r="50" spans="1:8" ht="8.1" customHeight="1">
      <c r="A50" s="24"/>
      <c r="B50" s="18"/>
      <c r="C50" s="25"/>
      <c r="D50" s="252"/>
      <c r="E50" s="252"/>
      <c r="F50" s="252"/>
      <c r="G50" s="252"/>
      <c r="H50" s="252"/>
    </row>
    <row r="51" spans="1:8" ht="20.100000000000001" customHeight="1">
      <c r="A51" s="36" t="s">
        <v>21</v>
      </c>
      <c r="B51" s="36"/>
      <c r="C51" s="31">
        <v>2018</v>
      </c>
      <c r="D51" s="187">
        <f t="shared" ref="D51" si="8">SUM(E51:H51)</f>
        <v>165</v>
      </c>
      <c r="E51" s="253">
        <f>3</f>
        <v>3</v>
      </c>
      <c r="F51" s="253">
        <f>26</f>
        <v>26</v>
      </c>
      <c r="G51" s="253">
        <f>50+24</f>
        <v>74</v>
      </c>
      <c r="H51" s="253">
        <f>62</f>
        <v>62</v>
      </c>
    </row>
    <row r="52" spans="1:8" ht="20.100000000000001" customHeight="1">
      <c r="A52" s="260"/>
      <c r="B52" s="36"/>
      <c r="C52" s="31">
        <v>2019</v>
      </c>
      <c r="D52" s="187">
        <f t="shared" si="2"/>
        <v>181</v>
      </c>
      <c r="E52" s="254">
        <v>3</v>
      </c>
      <c r="F52" s="254">
        <v>20</v>
      </c>
      <c r="G52" s="254">
        <v>82</v>
      </c>
      <c r="H52" s="254">
        <v>76</v>
      </c>
    </row>
    <row r="53" spans="1:8" ht="20.100000000000001" customHeight="1">
      <c r="A53" s="260"/>
      <c r="B53" s="36"/>
      <c r="C53" s="31">
        <v>2020</v>
      </c>
      <c r="D53" s="187">
        <f t="shared" si="2"/>
        <v>118</v>
      </c>
      <c r="E53" s="255">
        <v>1</v>
      </c>
      <c r="F53" s="255">
        <v>9</v>
      </c>
      <c r="G53" s="255">
        <v>68</v>
      </c>
      <c r="H53" s="255">
        <v>40</v>
      </c>
    </row>
    <row r="54" spans="1:8" ht="20.100000000000001" customHeight="1">
      <c r="A54" s="260"/>
      <c r="B54" s="36"/>
      <c r="C54" s="31">
        <v>2021</v>
      </c>
      <c r="D54" s="187">
        <f t="shared" si="2"/>
        <v>96</v>
      </c>
      <c r="E54" s="255">
        <v>2</v>
      </c>
      <c r="F54" s="255">
        <v>12</v>
      </c>
      <c r="G54" s="255">
        <v>46</v>
      </c>
      <c r="H54" s="255">
        <v>36</v>
      </c>
    </row>
    <row r="55" spans="1:8" ht="8.1" customHeight="1">
      <c r="A55" s="24"/>
      <c r="B55" s="18"/>
      <c r="C55" s="25"/>
      <c r="D55" s="252"/>
      <c r="E55" s="252"/>
      <c r="F55" s="252"/>
      <c r="G55" s="252"/>
      <c r="H55" s="252"/>
    </row>
    <row r="56" spans="1:8" ht="20.100000000000001" customHeight="1">
      <c r="A56" s="258" t="s">
        <v>22</v>
      </c>
      <c r="B56" s="36"/>
      <c r="C56" s="31">
        <v>2018</v>
      </c>
      <c r="D56" s="187">
        <f t="shared" ref="D56" si="9">SUM(E56:H56)</f>
        <v>113</v>
      </c>
      <c r="E56" s="187">
        <f>6</f>
        <v>6</v>
      </c>
      <c r="F56" s="187">
        <f>5</f>
        <v>5</v>
      </c>
      <c r="G56" s="187">
        <f>1+27+14</f>
        <v>42</v>
      </c>
      <c r="H56" s="187">
        <f>60</f>
        <v>60</v>
      </c>
    </row>
    <row r="57" spans="1:8" ht="20.100000000000001" customHeight="1">
      <c r="A57" s="89"/>
      <c r="B57" s="36"/>
      <c r="C57" s="31">
        <v>2019</v>
      </c>
      <c r="D57" s="187">
        <f t="shared" si="2"/>
        <v>113</v>
      </c>
      <c r="E57" s="254">
        <v>1</v>
      </c>
      <c r="F57" s="254">
        <v>10</v>
      </c>
      <c r="G57" s="254">
        <v>38</v>
      </c>
      <c r="H57" s="254">
        <v>64</v>
      </c>
    </row>
    <row r="58" spans="1:8" ht="20.100000000000001" customHeight="1">
      <c r="A58" s="89"/>
      <c r="B58" s="36"/>
      <c r="C58" s="31">
        <v>2020</v>
      </c>
      <c r="D58" s="187">
        <f t="shared" si="2"/>
        <v>100</v>
      </c>
      <c r="E58" s="255">
        <v>1</v>
      </c>
      <c r="F58" s="255">
        <v>10</v>
      </c>
      <c r="G58" s="255">
        <v>29</v>
      </c>
      <c r="H58" s="255">
        <v>60</v>
      </c>
    </row>
    <row r="59" spans="1:8" ht="20.100000000000001" customHeight="1">
      <c r="A59" s="89"/>
      <c r="B59" s="36"/>
      <c r="C59" s="31">
        <v>2021</v>
      </c>
      <c r="D59" s="187">
        <f t="shared" si="2"/>
        <v>81</v>
      </c>
      <c r="E59" s="255">
        <v>2</v>
      </c>
      <c r="F59" s="255">
        <v>12</v>
      </c>
      <c r="G59" s="255">
        <v>24</v>
      </c>
      <c r="H59" s="255">
        <v>43</v>
      </c>
    </row>
    <row r="60" spans="1:8" ht="8.1" customHeight="1">
      <c r="A60" s="24"/>
      <c r="B60" s="18"/>
      <c r="C60" s="25"/>
      <c r="D60" s="252"/>
      <c r="E60" s="252"/>
      <c r="F60" s="252"/>
      <c r="G60" s="252"/>
      <c r="H60" s="252"/>
    </row>
    <row r="61" spans="1:8" ht="20.100000000000001" customHeight="1">
      <c r="A61" s="256" t="s">
        <v>23</v>
      </c>
      <c r="B61" s="36"/>
      <c r="C61" s="31">
        <v>2018</v>
      </c>
      <c r="D61" s="187">
        <f t="shared" ref="D61" si="10">SUM(E61:H61)</f>
        <v>15</v>
      </c>
      <c r="E61" s="253">
        <f>3</f>
        <v>3</v>
      </c>
      <c r="F61" s="253">
        <f>5</f>
        <v>5</v>
      </c>
      <c r="G61" s="253">
        <f>3</f>
        <v>3</v>
      </c>
      <c r="H61" s="253">
        <f>4</f>
        <v>4</v>
      </c>
    </row>
    <row r="62" spans="1:8" ht="20.100000000000001" customHeight="1">
      <c r="A62" s="89"/>
      <c r="B62" s="36"/>
      <c r="C62" s="31">
        <v>2019</v>
      </c>
      <c r="D62" s="187">
        <f t="shared" si="2"/>
        <v>17</v>
      </c>
      <c r="E62" s="254" t="s">
        <v>17</v>
      </c>
      <c r="F62" s="254">
        <v>5</v>
      </c>
      <c r="G62" s="254">
        <v>7</v>
      </c>
      <c r="H62" s="254">
        <v>5</v>
      </c>
    </row>
    <row r="63" spans="1:8" ht="20.100000000000001" customHeight="1">
      <c r="A63" s="89"/>
      <c r="B63" s="36"/>
      <c r="C63" s="31">
        <v>2020</v>
      </c>
      <c r="D63" s="187">
        <f t="shared" si="2"/>
        <v>11</v>
      </c>
      <c r="E63" s="255">
        <v>2</v>
      </c>
      <c r="F63" s="255">
        <v>3</v>
      </c>
      <c r="G63" s="255">
        <v>4</v>
      </c>
      <c r="H63" s="255">
        <v>2</v>
      </c>
    </row>
    <row r="64" spans="1:8" ht="20.100000000000001" customHeight="1">
      <c r="A64" s="89"/>
      <c r="B64" s="36"/>
      <c r="C64" s="31">
        <v>2021</v>
      </c>
      <c r="D64" s="187">
        <f t="shared" si="2"/>
        <v>14</v>
      </c>
      <c r="E64" s="255">
        <v>1</v>
      </c>
      <c r="F64" s="255">
        <v>5</v>
      </c>
      <c r="G64" s="255">
        <v>1</v>
      </c>
      <c r="H64" s="255">
        <v>7</v>
      </c>
    </row>
    <row r="65" spans="1:8" ht="8.1" customHeight="1">
      <c r="A65" s="24"/>
      <c r="B65" s="18"/>
      <c r="C65" s="25"/>
      <c r="D65" s="252"/>
      <c r="E65" s="252"/>
      <c r="F65" s="252"/>
      <c r="G65" s="252"/>
      <c r="H65" s="252"/>
    </row>
    <row r="66" spans="1:8" ht="20.100000000000001" customHeight="1">
      <c r="A66" s="258" t="s">
        <v>24</v>
      </c>
      <c r="B66" s="36"/>
      <c r="C66" s="31">
        <v>2018</v>
      </c>
      <c r="D66" s="187">
        <f t="shared" ref="D66" si="11">SUM(E66:H66)</f>
        <v>3</v>
      </c>
      <c r="E66" s="108" t="s">
        <v>17</v>
      </c>
      <c r="F66" s="253">
        <f>3</f>
        <v>3</v>
      </c>
      <c r="G66" s="108" t="s">
        <v>17</v>
      </c>
      <c r="H66" s="108" t="s">
        <v>17</v>
      </c>
    </row>
    <row r="67" spans="1:8" ht="20.100000000000001" customHeight="1">
      <c r="A67" s="256"/>
      <c r="B67" s="36"/>
      <c r="C67" s="31">
        <v>2019</v>
      </c>
      <c r="D67" s="187">
        <f t="shared" si="2"/>
        <v>1</v>
      </c>
      <c r="E67" s="254" t="s">
        <v>17</v>
      </c>
      <c r="F67" s="254" t="s">
        <v>17</v>
      </c>
      <c r="G67" s="254" t="s">
        <v>17</v>
      </c>
      <c r="H67" s="254">
        <v>1</v>
      </c>
    </row>
    <row r="68" spans="1:8" ht="20.100000000000001" customHeight="1">
      <c r="A68" s="256"/>
      <c r="B68" s="36"/>
      <c r="C68" s="31">
        <v>2020</v>
      </c>
      <c r="D68" s="187">
        <f t="shared" si="2"/>
        <v>2</v>
      </c>
      <c r="E68" s="255" t="s">
        <v>17</v>
      </c>
      <c r="F68" s="255">
        <v>1</v>
      </c>
      <c r="G68" s="255">
        <v>1</v>
      </c>
      <c r="H68" s="255" t="s">
        <v>17</v>
      </c>
    </row>
    <row r="69" spans="1:8" ht="20.100000000000001" customHeight="1">
      <c r="A69" s="256"/>
      <c r="B69" s="36"/>
      <c r="C69" s="31">
        <v>2021</v>
      </c>
      <c r="D69" s="187">
        <f t="shared" si="2"/>
        <v>1</v>
      </c>
      <c r="E69" s="254" t="s">
        <v>17</v>
      </c>
      <c r="F69" s="255">
        <v>1</v>
      </c>
      <c r="G69" s="254" t="s">
        <v>17</v>
      </c>
      <c r="H69" s="254" t="s">
        <v>17</v>
      </c>
    </row>
    <row r="70" spans="1:8" ht="8.1" customHeight="1">
      <c r="A70" s="89"/>
      <c r="B70" s="36"/>
      <c r="C70" s="25"/>
      <c r="D70" s="252"/>
      <c r="E70" s="187"/>
      <c r="F70" s="187"/>
      <c r="G70" s="187"/>
      <c r="H70" s="187"/>
    </row>
    <row r="71" spans="1:8" ht="20.100000000000001" customHeight="1">
      <c r="A71" s="1" t="s">
        <v>25</v>
      </c>
      <c r="B71" s="36"/>
      <c r="C71" s="31">
        <v>2018</v>
      </c>
      <c r="D71" s="187">
        <f t="shared" ref="D71" si="12">SUM(E71:H71)</f>
        <v>11</v>
      </c>
      <c r="E71" s="253">
        <f>3</f>
        <v>3</v>
      </c>
      <c r="F71" s="253">
        <f>3</f>
        <v>3</v>
      </c>
      <c r="G71" s="253">
        <f>1</f>
        <v>1</v>
      </c>
      <c r="H71" s="253">
        <f>4</f>
        <v>4</v>
      </c>
    </row>
    <row r="72" spans="1:8" ht="20.100000000000001" customHeight="1">
      <c r="A72" s="36"/>
      <c r="B72" s="36"/>
      <c r="C72" s="31">
        <v>2019</v>
      </c>
      <c r="D72" s="187">
        <f t="shared" si="2"/>
        <v>17</v>
      </c>
      <c r="E72" s="254">
        <v>1</v>
      </c>
      <c r="F72" s="254">
        <v>9</v>
      </c>
      <c r="G72" s="254">
        <v>4</v>
      </c>
      <c r="H72" s="254">
        <v>3</v>
      </c>
    </row>
    <row r="73" spans="1:8" ht="20.100000000000001" customHeight="1">
      <c r="A73" s="36"/>
      <c r="B73" s="36"/>
      <c r="C73" s="31">
        <v>2020</v>
      </c>
      <c r="D73" s="187">
        <f t="shared" si="2"/>
        <v>22</v>
      </c>
      <c r="E73" s="255">
        <v>1</v>
      </c>
      <c r="F73" s="255">
        <v>5</v>
      </c>
      <c r="G73" s="255">
        <v>4</v>
      </c>
      <c r="H73" s="255">
        <v>12</v>
      </c>
    </row>
    <row r="74" spans="1:8" ht="20.100000000000001" customHeight="1">
      <c r="A74" s="36"/>
      <c r="B74" s="36"/>
      <c r="C74" s="31">
        <v>2021</v>
      </c>
      <c r="D74" s="187">
        <f t="shared" si="2"/>
        <v>23</v>
      </c>
      <c r="E74" s="255">
        <v>2</v>
      </c>
      <c r="F74" s="255">
        <v>8</v>
      </c>
      <c r="G74" s="255">
        <v>7</v>
      </c>
      <c r="H74" s="255">
        <v>6</v>
      </c>
    </row>
    <row r="75" spans="1:8" ht="8.1" customHeight="1">
      <c r="A75" s="24"/>
      <c r="B75" s="18"/>
      <c r="C75" s="25"/>
      <c r="D75" s="252"/>
      <c r="E75" s="252"/>
      <c r="F75" s="252"/>
      <c r="G75" s="252"/>
      <c r="H75" s="252"/>
    </row>
    <row r="76" spans="1:8" ht="20.100000000000001" customHeight="1">
      <c r="A76" s="256" t="s">
        <v>26</v>
      </c>
      <c r="B76" s="36"/>
      <c r="C76" s="31">
        <v>2018</v>
      </c>
      <c r="D76" s="187">
        <f t="shared" ref="D76" si="13">SUM(E76:H76)</f>
        <v>32</v>
      </c>
      <c r="E76" s="108" t="s">
        <v>17</v>
      </c>
      <c r="F76" s="253">
        <f>1</f>
        <v>1</v>
      </c>
      <c r="G76" s="253">
        <f>20+1</f>
        <v>21</v>
      </c>
      <c r="H76" s="253">
        <f>10</f>
        <v>10</v>
      </c>
    </row>
    <row r="77" spans="1:8" ht="20.100000000000001" customHeight="1">
      <c r="A77" s="258"/>
      <c r="B77" s="36"/>
      <c r="C77" s="31">
        <v>2019</v>
      </c>
      <c r="D77" s="187">
        <f t="shared" si="2"/>
        <v>34</v>
      </c>
      <c r="E77" s="254" t="s">
        <v>17</v>
      </c>
      <c r="F77" s="254">
        <v>3</v>
      </c>
      <c r="G77" s="254">
        <v>16</v>
      </c>
      <c r="H77" s="254">
        <v>15</v>
      </c>
    </row>
    <row r="78" spans="1:8" ht="20.100000000000001" customHeight="1">
      <c r="A78" s="258"/>
      <c r="B78" s="36"/>
      <c r="C78" s="31">
        <v>2020</v>
      </c>
      <c r="D78" s="187">
        <f t="shared" si="2"/>
        <v>28</v>
      </c>
      <c r="E78" s="86">
        <v>3</v>
      </c>
      <c r="F78" s="86">
        <v>3</v>
      </c>
      <c r="G78" s="86">
        <v>16</v>
      </c>
      <c r="H78" s="86">
        <v>6</v>
      </c>
    </row>
    <row r="79" spans="1:8" ht="20.100000000000001" customHeight="1">
      <c r="A79" s="258"/>
      <c r="B79" s="36"/>
      <c r="C79" s="31">
        <v>2021</v>
      </c>
      <c r="D79" s="187">
        <f t="shared" si="2"/>
        <v>21</v>
      </c>
      <c r="E79" s="86">
        <v>2</v>
      </c>
      <c r="F79" s="86">
        <v>2</v>
      </c>
      <c r="G79" s="86">
        <v>9</v>
      </c>
      <c r="H79" s="86">
        <v>8</v>
      </c>
    </row>
    <row r="80" spans="1:8" ht="8.1" customHeight="1">
      <c r="A80" s="24"/>
      <c r="B80" s="18"/>
      <c r="C80" s="25"/>
      <c r="D80" s="252"/>
      <c r="E80" s="252"/>
      <c r="F80" s="252"/>
      <c r="G80" s="252"/>
      <c r="H80" s="252"/>
    </row>
    <row r="81" spans="1:9" ht="20.100000000000001" customHeight="1">
      <c r="A81" s="242" t="s">
        <v>27</v>
      </c>
      <c r="B81" s="52"/>
      <c r="C81" s="31">
        <v>2018</v>
      </c>
      <c r="D81" s="187">
        <f t="shared" ref="D81" si="14">SUM(E81:H81)</f>
        <v>20</v>
      </c>
      <c r="E81" s="253">
        <f>1</f>
        <v>1</v>
      </c>
      <c r="F81" s="253">
        <f>1</f>
        <v>1</v>
      </c>
      <c r="G81" s="253">
        <f>11+4</f>
        <v>15</v>
      </c>
      <c r="H81" s="253">
        <f>3</f>
        <v>3</v>
      </c>
    </row>
    <row r="82" spans="1:9" ht="20.100000000000001" customHeight="1">
      <c r="A82" s="36"/>
      <c r="B82" s="52"/>
      <c r="C82" s="31">
        <v>2019</v>
      </c>
      <c r="D82" s="187">
        <f t="shared" si="2"/>
        <v>23</v>
      </c>
      <c r="E82" s="254">
        <v>1</v>
      </c>
      <c r="F82" s="254">
        <v>1</v>
      </c>
      <c r="G82" s="254">
        <v>10</v>
      </c>
      <c r="H82" s="254">
        <v>11</v>
      </c>
    </row>
    <row r="83" spans="1:9" ht="20.100000000000001" customHeight="1">
      <c r="A83" s="36"/>
      <c r="B83" s="52"/>
      <c r="C83" s="31">
        <v>2020</v>
      </c>
      <c r="D83" s="187">
        <f t="shared" si="2"/>
        <v>16</v>
      </c>
      <c r="E83" s="255">
        <v>1</v>
      </c>
      <c r="F83" s="255">
        <v>3</v>
      </c>
      <c r="G83" s="255">
        <v>3</v>
      </c>
      <c r="H83" s="255">
        <v>9</v>
      </c>
    </row>
    <row r="84" spans="1:9" ht="20.100000000000001" customHeight="1">
      <c r="A84" s="36"/>
      <c r="B84" s="52"/>
      <c r="C84" s="31">
        <v>2021</v>
      </c>
      <c r="D84" s="187">
        <f t="shared" si="2"/>
        <v>11</v>
      </c>
      <c r="E84" s="254" t="s">
        <v>17</v>
      </c>
      <c r="F84" s="255">
        <v>2</v>
      </c>
      <c r="G84" s="255">
        <v>2</v>
      </c>
      <c r="H84" s="255">
        <v>7</v>
      </c>
    </row>
    <row r="85" spans="1:9" ht="8.1" customHeight="1">
      <c r="A85" s="24"/>
      <c r="B85" s="18"/>
      <c r="C85" s="25"/>
      <c r="D85" s="252"/>
      <c r="E85" s="252"/>
      <c r="F85" s="252"/>
      <c r="G85" s="252"/>
      <c r="H85" s="252"/>
    </row>
    <row r="86" spans="1:9" ht="20.100000000000001" customHeight="1">
      <c r="A86" s="261" t="s">
        <v>28</v>
      </c>
      <c r="B86" s="36"/>
      <c r="C86" s="31">
        <v>2018</v>
      </c>
      <c r="D86" s="187">
        <f t="shared" ref="D86:D89" si="15">SUM(E86:H86)</f>
        <v>8</v>
      </c>
      <c r="E86" s="108" t="s">
        <v>17</v>
      </c>
      <c r="F86" s="253">
        <f>3</f>
        <v>3</v>
      </c>
      <c r="G86" s="253">
        <f>3</f>
        <v>3</v>
      </c>
      <c r="H86" s="253">
        <f>2</f>
        <v>2</v>
      </c>
    </row>
    <row r="87" spans="1:9" ht="20.100000000000001" customHeight="1">
      <c r="A87" s="36"/>
      <c r="B87" s="36"/>
      <c r="C87" s="31">
        <v>2019</v>
      </c>
      <c r="D87" s="187">
        <f t="shared" si="15"/>
        <v>7</v>
      </c>
      <c r="E87" s="254" t="s">
        <v>17</v>
      </c>
      <c r="F87" s="254">
        <v>3</v>
      </c>
      <c r="G87" s="254">
        <v>2</v>
      </c>
      <c r="H87" s="254">
        <v>2</v>
      </c>
    </row>
    <row r="88" spans="1:9" ht="20.100000000000001" customHeight="1">
      <c r="A88" s="36"/>
      <c r="B88" s="36"/>
      <c r="C88" s="31">
        <v>2020</v>
      </c>
      <c r="D88" s="187">
        <f t="shared" si="15"/>
        <v>5</v>
      </c>
      <c r="E88" s="255" t="s">
        <v>17</v>
      </c>
      <c r="F88" s="255">
        <v>2</v>
      </c>
      <c r="G88" s="255">
        <v>1</v>
      </c>
      <c r="H88" s="255">
        <v>2</v>
      </c>
    </row>
    <row r="89" spans="1:9" ht="20.100000000000001" customHeight="1">
      <c r="A89" s="36"/>
      <c r="B89" s="36"/>
      <c r="C89" s="31">
        <v>2021</v>
      </c>
      <c r="D89" s="187">
        <f t="shared" si="15"/>
        <v>10</v>
      </c>
      <c r="E89" s="255">
        <v>1</v>
      </c>
      <c r="F89" s="255">
        <v>2</v>
      </c>
      <c r="G89" s="255">
        <v>4</v>
      </c>
      <c r="H89" s="255">
        <v>3</v>
      </c>
    </row>
    <row r="90" spans="1:9" ht="8.1" customHeight="1">
      <c r="A90" s="45"/>
      <c r="B90" s="45"/>
      <c r="C90" s="45"/>
      <c r="D90" s="45"/>
      <c r="E90" s="45"/>
      <c r="F90" s="45"/>
      <c r="G90" s="45"/>
      <c r="H90" s="45"/>
      <c r="I90" s="44"/>
    </row>
    <row r="91" spans="1:9" ht="20.100000000000001" customHeight="1">
      <c r="H91" s="230"/>
      <c r="I91" s="245" t="s">
        <v>29</v>
      </c>
    </row>
    <row r="92" spans="1:9" ht="20.100000000000001" customHeight="1">
      <c r="H92" s="230"/>
      <c r="I92" s="237" t="s">
        <v>30</v>
      </c>
    </row>
    <row r="93" spans="1:9" ht="8.1" customHeight="1">
      <c r="H93" s="230"/>
      <c r="I93" s="237"/>
    </row>
    <row r="94" spans="1:9" s="4" customFormat="1" ht="20.100000000000001" customHeight="1">
      <c r="A94" s="24" t="s">
        <v>54</v>
      </c>
      <c r="B94" s="228"/>
      <c r="C94" s="54"/>
      <c r="D94" s="5"/>
      <c r="E94" s="43"/>
      <c r="F94" s="43"/>
      <c r="H94" s="14"/>
    </row>
    <row r="95" spans="1:9" s="4" customFormat="1" ht="20.100000000000001" customHeight="1">
      <c r="A95" s="262" t="s">
        <v>55</v>
      </c>
      <c r="B95" s="263"/>
      <c r="C95" s="264"/>
      <c r="D95" s="265"/>
      <c r="E95" s="265"/>
      <c r="F95" s="265"/>
      <c r="G95" s="266"/>
      <c r="H95" s="270"/>
    </row>
    <row r="96" spans="1:9" s="4" customFormat="1" ht="20.100000000000001" customHeight="1">
      <c r="A96" s="267" t="s">
        <v>56</v>
      </c>
      <c r="B96" s="268"/>
      <c r="C96" s="269"/>
      <c r="D96" s="265"/>
      <c r="G96" s="266"/>
      <c r="H96" s="270"/>
    </row>
    <row r="97" spans="1:6" ht="20.100000000000001" customHeight="1">
      <c r="A97" s="267"/>
      <c r="B97" s="268"/>
      <c r="C97" s="269"/>
      <c r="D97" s="265"/>
      <c r="E97" s="4"/>
      <c r="F97" s="4"/>
    </row>
  </sheetData>
  <printOptions horizontalCentered="1"/>
  <pageMargins left="0.55000000000000004" right="0.55000000000000004" top="0.55000000000000004" bottom="0.55000000000000004" header="0.55000000000000004" footer="0.55000000000000004"/>
  <pageSetup paperSize="9" scale="4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R96"/>
  <sheetViews>
    <sheetView view="pageBreakPreview" topLeftCell="A3" zoomScaleNormal="100" zoomScaleSheetLayoutView="100" workbookViewId="0">
      <selection activeCell="A4" sqref="A4"/>
    </sheetView>
  </sheetViews>
  <sheetFormatPr defaultColWidth="9.140625" defaultRowHeight="20.100000000000001" customHeight="1"/>
  <cols>
    <col min="1" max="1" width="12.7109375" style="228" customWidth="1"/>
    <col min="2" max="2" width="18.7109375" style="228" customWidth="1"/>
    <col min="3" max="3" width="18.7109375" style="54" customWidth="1"/>
    <col min="4" max="4" width="18.7109375" style="229" customWidth="1"/>
    <col min="5" max="6" width="18.7109375" style="230" customWidth="1"/>
    <col min="7" max="7" width="18.7109375" style="231" customWidth="1"/>
    <col min="8" max="8" width="18.7109375" style="230" customWidth="1"/>
    <col min="9" max="10" width="18.7109375" style="52" customWidth="1"/>
    <col min="11" max="11" width="1.7109375" style="52" customWidth="1"/>
    <col min="12" max="12" width="15" style="52" customWidth="1"/>
    <col min="13" max="16384" width="9.140625" style="52"/>
  </cols>
  <sheetData>
    <row r="1" spans="1:18" ht="8.1" customHeight="1"/>
    <row r="2" spans="1:18" ht="8.1" customHeight="1"/>
    <row r="3" spans="1:18" ht="20.100000000000001" customHeight="1">
      <c r="A3" s="290" t="s">
        <v>385</v>
      </c>
      <c r="B3" s="7"/>
      <c r="E3" s="7"/>
      <c r="F3" s="7"/>
      <c r="G3" s="7"/>
      <c r="H3" s="7"/>
      <c r="I3" s="5"/>
      <c r="J3" s="7"/>
      <c r="K3" s="236"/>
    </row>
    <row r="4" spans="1:18" ht="20.100000000000001" customHeight="1">
      <c r="A4" s="291" t="s">
        <v>386</v>
      </c>
      <c r="B4" s="10"/>
      <c r="E4" s="55"/>
      <c r="F4" s="55"/>
      <c r="G4" s="55"/>
      <c r="H4" s="55"/>
      <c r="I4" s="237"/>
      <c r="J4" s="55"/>
      <c r="K4" s="238"/>
    </row>
    <row r="5" spans="1:18" ht="8.1" customHeight="1">
      <c r="A5" s="12"/>
      <c r="B5" s="12"/>
      <c r="C5" s="12"/>
      <c r="D5" s="12"/>
      <c r="E5" s="12"/>
      <c r="F5" s="12"/>
      <c r="G5" s="12"/>
      <c r="H5" s="12"/>
      <c r="I5" s="12"/>
      <c r="J5" s="12"/>
      <c r="K5" s="14"/>
    </row>
    <row r="6" spans="1:18" ht="8.1" customHeight="1">
      <c r="A6" s="13"/>
      <c r="B6" s="13"/>
      <c r="C6" s="13"/>
      <c r="D6" s="13"/>
      <c r="E6" s="13"/>
      <c r="F6" s="13"/>
      <c r="G6" s="13"/>
      <c r="H6" s="13"/>
      <c r="I6" s="13"/>
      <c r="J6" s="13"/>
      <c r="K6" s="18"/>
    </row>
    <row r="7" spans="1:18" ht="20.100000000000001" customHeight="1">
      <c r="A7" s="13" t="s">
        <v>3</v>
      </c>
      <c r="B7" s="13"/>
      <c r="C7" s="16" t="s">
        <v>4</v>
      </c>
      <c r="D7" s="56" t="s">
        <v>36</v>
      </c>
      <c r="E7" s="56" t="s">
        <v>57</v>
      </c>
      <c r="F7" s="326" t="s">
        <v>58</v>
      </c>
      <c r="G7" s="326"/>
      <c r="H7" s="326"/>
      <c r="I7" s="56" t="s">
        <v>59</v>
      </c>
      <c r="J7" s="56" t="s">
        <v>60</v>
      </c>
      <c r="K7" s="18"/>
      <c r="M7" s="10"/>
    </row>
    <row r="8" spans="1:18" customFormat="1" ht="20.100000000000001" customHeight="1">
      <c r="A8" s="58" t="s">
        <v>5</v>
      </c>
      <c r="B8" s="58"/>
      <c r="C8" s="232" t="s">
        <v>6</v>
      </c>
      <c r="D8" s="62" t="s">
        <v>39</v>
      </c>
      <c r="E8" s="56" t="s">
        <v>61</v>
      </c>
      <c r="F8" s="327" t="s">
        <v>62</v>
      </c>
      <c r="G8" s="327"/>
      <c r="H8" s="327"/>
      <c r="I8" s="62" t="s">
        <v>63</v>
      </c>
      <c r="J8" s="62" t="s">
        <v>64</v>
      </c>
      <c r="K8" s="18"/>
      <c r="M8" s="10"/>
    </row>
    <row r="9" spans="1:18" s="7" customFormat="1" ht="20.100000000000001" customHeight="1">
      <c r="A9" s="13"/>
      <c r="B9" s="13"/>
      <c r="C9" s="16"/>
      <c r="D9" s="56"/>
      <c r="E9" s="62" t="s">
        <v>65</v>
      </c>
      <c r="F9" s="56" t="s">
        <v>66</v>
      </c>
      <c r="G9" s="56" t="s">
        <v>67</v>
      </c>
      <c r="H9" s="239" t="s">
        <v>68</v>
      </c>
      <c r="I9" s="240" t="s">
        <v>69</v>
      </c>
      <c r="J9" s="239"/>
      <c r="K9" s="18"/>
      <c r="M9" s="52"/>
    </row>
    <row r="10" spans="1:18" s="7" customFormat="1" ht="20.100000000000001" customHeight="1">
      <c r="A10" s="13"/>
      <c r="B10" s="13"/>
      <c r="C10" s="16"/>
      <c r="D10" s="56"/>
      <c r="E10" s="62" t="s">
        <v>70</v>
      </c>
      <c r="F10" s="62" t="s">
        <v>71</v>
      </c>
      <c r="G10" s="62" t="s">
        <v>72</v>
      </c>
      <c r="H10" s="239" t="s">
        <v>73</v>
      </c>
      <c r="I10" s="239"/>
      <c r="J10" s="239"/>
      <c r="K10" s="18"/>
      <c r="M10" s="52"/>
    </row>
    <row r="11" spans="1:18" s="7" customFormat="1" ht="20.100000000000001" customHeight="1">
      <c r="A11" s="58"/>
      <c r="B11" s="58"/>
      <c r="C11" s="232"/>
      <c r="D11" s="62"/>
      <c r="E11" s="62"/>
      <c r="F11" s="62"/>
      <c r="G11" s="62"/>
      <c r="H11" s="62" t="s">
        <v>74</v>
      </c>
      <c r="I11" s="62"/>
      <c r="J11" s="62"/>
      <c r="K11" s="18"/>
      <c r="M11" s="52"/>
    </row>
    <row r="12" spans="1:18" s="7" customFormat="1" ht="20.100000000000001" customHeight="1">
      <c r="A12" s="58"/>
      <c r="B12" s="58"/>
      <c r="C12" s="232"/>
      <c r="D12" s="62"/>
      <c r="E12" s="62"/>
      <c r="F12" s="62"/>
      <c r="G12" s="62"/>
      <c r="H12" s="62" t="s">
        <v>75</v>
      </c>
      <c r="I12" s="62"/>
      <c r="J12" s="62"/>
      <c r="K12" s="18"/>
      <c r="M12" s="52"/>
    </row>
    <row r="13" spans="1:18" s="7" customFormat="1" ht="8.1" customHeight="1">
      <c r="A13" s="22"/>
      <c r="B13" s="22"/>
      <c r="C13" s="22"/>
      <c r="D13" s="22"/>
      <c r="E13" s="22"/>
      <c r="F13" s="22"/>
      <c r="G13" s="22"/>
      <c r="H13" s="22"/>
      <c r="I13" s="22"/>
      <c r="J13" s="22"/>
      <c r="K13" s="18"/>
      <c r="M13" s="52"/>
    </row>
    <row r="14" spans="1:18" s="7" customFormat="1" ht="8.1" customHeight="1">
      <c r="A14" s="23"/>
      <c r="B14" s="23"/>
      <c r="C14" s="23"/>
      <c r="D14" s="23"/>
      <c r="E14" s="23"/>
      <c r="F14" s="23"/>
      <c r="G14" s="23"/>
      <c r="H14" s="23"/>
      <c r="I14" s="23"/>
      <c r="J14" s="23"/>
      <c r="K14" s="18"/>
    </row>
    <row r="15" spans="1:18" s="24" customFormat="1" ht="20.100000000000001" customHeight="1">
      <c r="A15" s="24" t="s">
        <v>12</v>
      </c>
      <c r="B15" s="18"/>
      <c r="C15" s="25">
        <v>2018</v>
      </c>
      <c r="D15" s="233">
        <f>SUM(E15:J15)</f>
        <v>4123</v>
      </c>
      <c r="E15" s="233">
        <f t="shared" ref="E15:J15" si="0">SUM(E20,E25,E30,E35,E40,E45,E50,E55,E60,E65,E70,E75,E80,E85,E90)</f>
        <v>1023</v>
      </c>
      <c r="F15" s="233">
        <f t="shared" si="0"/>
        <v>101</v>
      </c>
      <c r="G15" s="233">
        <f t="shared" si="0"/>
        <v>286</v>
      </c>
      <c r="H15" s="233">
        <f t="shared" si="0"/>
        <v>1672</v>
      </c>
      <c r="I15" s="233">
        <f t="shared" si="0"/>
        <v>9</v>
      </c>
      <c r="J15" s="233">
        <f t="shared" si="0"/>
        <v>1032</v>
      </c>
      <c r="K15" s="18"/>
      <c r="M15" s="233"/>
      <c r="N15" s="233"/>
      <c r="O15" s="233"/>
      <c r="P15" s="233"/>
      <c r="Q15" s="233"/>
      <c r="R15" s="233"/>
    </row>
    <row r="16" spans="1:18" s="24" customFormat="1" ht="20.100000000000001" customHeight="1">
      <c r="B16" s="18"/>
      <c r="C16" s="25">
        <v>2019</v>
      </c>
      <c r="D16" s="233">
        <f>SUM(E16:J16)</f>
        <v>3809</v>
      </c>
      <c r="E16" s="233">
        <f t="shared" ref="E16:J16" si="1">SUM(E21,E26,E31,E36,E41,E46,E51,E56,E61,E66,E71,E76,E81,E86,E91)</f>
        <v>1064</v>
      </c>
      <c r="F16" s="233">
        <f t="shared" si="1"/>
        <v>58</v>
      </c>
      <c r="G16" s="233">
        <f t="shared" si="1"/>
        <v>237</v>
      </c>
      <c r="H16" s="233">
        <f t="shared" si="1"/>
        <v>1359</v>
      </c>
      <c r="I16" s="233">
        <f t="shared" si="1"/>
        <v>4</v>
      </c>
      <c r="J16" s="233">
        <f t="shared" si="1"/>
        <v>1087</v>
      </c>
      <c r="K16" s="27"/>
    </row>
    <row r="17" spans="1:11" s="24" customFormat="1" ht="20.100000000000001" customHeight="1">
      <c r="B17" s="18"/>
      <c r="C17" s="25">
        <v>2020</v>
      </c>
      <c r="D17" s="233">
        <f>SUM(E17:J17)</f>
        <v>2599</v>
      </c>
      <c r="E17" s="233">
        <f t="shared" ref="E17:H18" si="2">SUM(E22,E27,E32,E37,E42,E47,E52,E57,E62,E67,E72,E77,E82,E87,E92)</f>
        <v>666</v>
      </c>
      <c r="F17" s="233">
        <f t="shared" si="2"/>
        <v>40</v>
      </c>
      <c r="G17" s="233">
        <f t="shared" si="2"/>
        <v>168</v>
      </c>
      <c r="H17" s="233">
        <f t="shared" si="2"/>
        <v>937</v>
      </c>
      <c r="I17" s="233" t="s">
        <v>17</v>
      </c>
      <c r="J17" s="233">
        <f>SUM(J22,J27,J32,J37,J42,J47,J52,J57,J62,J67,J72,J77,J82,J87,J92)</f>
        <v>788</v>
      </c>
      <c r="K17" s="23"/>
    </row>
    <row r="18" spans="1:11" s="24" customFormat="1" ht="20.100000000000001" customHeight="1">
      <c r="B18" s="18"/>
      <c r="C18" s="25">
        <v>2021</v>
      </c>
      <c r="D18" s="233">
        <f>SUM(E18:J18)</f>
        <v>2178</v>
      </c>
      <c r="E18" s="233">
        <f t="shared" si="2"/>
        <v>614</v>
      </c>
      <c r="F18" s="233">
        <f t="shared" si="2"/>
        <v>23</v>
      </c>
      <c r="G18" s="233">
        <f t="shared" si="2"/>
        <v>121</v>
      </c>
      <c r="H18" s="233">
        <f t="shared" si="2"/>
        <v>609</v>
      </c>
      <c r="I18" s="233" t="s">
        <v>17</v>
      </c>
      <c r="J18" s="233">
        <f>SUM(J23,J28,J33,J38,J43,J48,J53,J58,J63,J68,J73,J78,J83,J88,J93)</f>
        <v>811</v>
      </c>
      <c r="K18" s="233"/>
    </row>
    <row r="19" spans="1:11" s="89" customFormat="1" ht="8.1" customHeight="1">
      <c r="B19" s="36"/>
      <c r="C19" s="31"/>
      <c r="D19" s="39"/>
      <c r="E19" s="39"/>
      <c r="F19" s="39"/>
      <c r="G19" s="39"/>
      <c r="H19" s="39"/>
      <c r="I19" s="39"/>
      <c r="J19" s="39"/>
    </row>
    <row r="20" spans="1:11" s="89" customFormat="1" ht="20.100000000000001" customHeight="1">
      <c r="A20" s="89" t="s">
        <v>13</v>
      </c>
      <c r="B20" s="36"/>
      <c r="C20" s="31">
        <v>2018</v>
      </c>
      <c r="D20" s="39">
        <f>SUM(E20:J20)</f>
        <v>138</v>
      </c>
      <c r="E20" s="43">
        <v>35</v>
      </c>
      <c r="F20" s="43">
        <v>8</v>
      </c>
      <c r="G20" s="43">
        <v>13</v>
      </c>
      <c r="H20" s="43">
        <v>56</v>
      </c>
      <c r="I20" s="234">
        <v>0</v>
      </c>
      <c r="J20" s="43">
        <v>26</v>
      </c>
    </row>
    <row r="21" spans="1:11" s="89" customFormat="1" ht="20.100000000000001" customHeight="1">
      <c r="B21" s="36"/>
      <c r="C21" s="31">
        <v>2019</v>
      </c>
      <c r="D21" s="39">
        <f t="shared" ref="D21:D23" si="3">SUM(E21:J21)</f>
        <v>136</v>
      </c>
      <c r="E21" s="137">
        <v>45</v>
      </c>
      <c r="F21" s="137">
        <v>1</v>
      </c>
      <c r="G21" s="137">
        <v>5</v>
      </c>
      <c r="H21" s="137">
        <v>57</v>
      </c>
      <c r="I21" s="137">
        <v>1</v>
      </c>
      <c r="J21" s="137">
        <v>27</v>
      </c>
    </row>
    <row r="22" spans="1:11" s="89" customFormat="1" ht="20.100000000000001" customHeight="1">
      <c r="B22" s="36"/>
      <c r="C22" s="31">
        <v>2020</v>
      </c>
      <c r="D22" s="39">
        <f t="shared" si="3"/>
        <v>97</v>
      </c>
      <c r="E22" s="43">
        <v>32</v>
      </c>
      <c r="F22" s="43">
        <v>3</v>
      </c>
      <c r="G22" s="43">
        <v>5</v>
      </c>
      <c r="H22" s="43">
        <v>33</v>
      </c>
      <c r="I22" s="43" t="s">
        <v>17</v>
      </c>
      <c r="J22" s="43">
        <v>24</v>
      </c>
    </row>
    <row r="23" spans="1:11" s="89" customFormat="1" ht="20.100000000000001" customHeight="1">
      <c r="B23" s="36"/>
      <c r="C23" s="31">
        <v>2021</v>
      </c>
      <c r="D23" s="39">
        <f t="shared" si="3"/>
        <v>87</v>
      </c>
      <c r="E23" s="43">
        <v>24</v>
      </c>
      <c r="F23" s="43">
        <v>1</v>
      </c>
      <c r="G23" s="43">
        <v>4</v>
      </c>
      <c r="H23" s="43">
        <v>31</v>
      </c>
      <c r="I23" s="43" t="s">
        <v>17</v>
      </c>
      <c r="J23" s="43">
        <v>27</v>
      </c>
    </row>
    <row r="24" spans="1:11" s="89" customFormat="1" ht="8.1" customHeight="1">
      <c r="B24" s="36"/>
      <c r="C24" s="31"/>
      <c r="D24" s="39"/>
      <c r="E24" s="39"/>
      <c r="F24" s="39"/>
      <c r="G24" s="39"/>
      <c r="H24" s="39"/>
      <c r="I24" s="39"/>
      <c r="J24" s="39"/>
    </row>
    <row r="25" spans="1:11" s="89" customFormat="1" ht="20.100000000000001" customHeight="1">
      <c r="A25" s="89" t="s">
        <v>14</v>
      </c>
      <c r="B25" s="36"/>
      <c r="C25" s="31">
        <v>2018</v>
      </c>
      <c r="D25" s="39">
        <f t="shared" ref="D25:D28" si="4">SUM(E25:J25)</f>
        <v>515</v>
      </c>
      <c r="E25" s="43">
        <v>100</v>
      </c>
      <c r="F25" s="43">
        <v>8</v>
      </c>
      <c r="G25" s="43">
        <v>32</v>
      </c>
      <c r="H25" s="43">
        <v>254</v>
      </c>
      <c r="I25" s="43">
        <v>2</v>
      </c>
      <c r="J25" s="43">
        <v>119</v>
      </c>
    </row>
    <row r="26" spans="1:11" s="89" customFormat="1" ht="20.100000000000001" customHeight="1">
      <c r="B26" s="36"/>
      <c r="C26" s="31">
        <v>2019</v>
      </c>
      <c r="D26" s="39">
        <f t="shared" si="4"/>
        <v>397</v>
      </c>
      <c r="E26" s="33">
        <v>92</v>
      </c>
      <c r="F26" s="33">
        <v>9</v>
      </c>
      <c r="G26" s="33">
        <v>30</v>
      </c>
      <c r="H26" s="33">
        <v>172</v>
      </c>
      <c r="I26" s="33" t="s">
        <v>17</v>
      </c>
      <c r="J26" s="33">
        <v>94</v>
      </c>
    </row>
    <row r="27" spans="1:11" s="89" customFormat="1" ht="20.100000000000001" customHeight="1">
      <c r="B27" s="36"/>
      <c r="C27" s="31">
        <v>2020</v>
      </c>
      <c r="D27" s="39">
        <f t="shared" si="4"/>
        <v>283</v>
      </c>
      <c r="E27" s="33">
        <v>75</v>
      </c>
      <c r="F27" s="33">
        <v>3</v>
      </c>
      <c r="G27" s="33">
        <v>27</v>
      </c>
      <c r="H27" s="33">
        <v>115</v>
      </c>
      <c r="I27" s="33" t="s">
        <v>17</v>
      </c>
      <c r="J27" s="33">
        <v>63</v>
      </c>
    </row>
    <row r="28" spans="1:11" s="89" customFormat="1" ht="20.100000000000001" customHeight="1">
      <c r="B28" s="36"/>
      <c r="C28" s="31">
        <v>2021</v>
      </c>
      <c r="D28" s="39">
        <f t="shared" si="4"/>
        <v>229</v>
      </c>
      <c r="E28" s="33">
        <v>38</v>
      </c>
      <c r="F28" s="33">
        <v>5</v>
      </c>
      <c r="G28" s="33">
        <v>20</v>
      </c>
      <c r="H28" s="33">
        <v>65</v>
      </c>
      <c r="I28" s="33" t="s">
        <v>17</v>
      </c>
      <c r="J28" s="33">
        <v>101</v>
      </c>
    </row>
    <row r="29" spans="1:11" s="89" customFormat="1" ht="8.1" customHeight="1">
      <c r="B29" s="36"/>
      <c r="C29" s="31"/>
      <c r="D29" s="39"/>
      <c r="E29" s="39"/>
      <c r="F29" s="39"/>
      <c r="G29" s="39"/>
      <c r="H29" s="39"/>
      <c r="I29" s="39"/>
      <c r="J29" s="39"/>
    </row>
    <row r="30" spans="1:11" s="89" customFormat="1" ht="20.100000000000001" customHeight="1">
      <c r="A30" s="89" t="s">
        <v>15</v>
      </c>
      <c r="B30" s="36"/>
      <c r="C30" s="31">
        <v>2018</v>
      </c>
      <c r="D30" s="39">
        <f t="shared" ref="D30:D33" si="5">SUM(E30:J30)</f>
        <v>1587</v>
      </c>
      <c r="E30" s="43">
        <v>389</v>
      </c>
      <c r="F30" s="43">
        <v>59</v>
      </c>
      <c r="G30" s="43">
        <v>163</v>
      </c>
      <c r="H30" s="43">
        <v>596</v>
      </c>
      <c r="I30" s="43">
        <v>1</v>
      </c>
      <c r="J30" s="43">
        <v>379</v>
      </c>
    </row>
    <row r="31" spans="1:11" s="89" customFormat="1" ht="20.100000000000001" customHeight="1">
      <c r="B31" s="36"/>
      <c r="C31" s="31">
        <v>2019</v>
      </c>
      <c r="D31" s="39">
        <f t="shared" si="5"/>
        <v>1420</v>
      </c>
      <c r="E31" s="33">
        <v>409</v>
      </c>
      <c r="F31" s="33">
        <v>28</v>
      </c>
      <c r="G31" s="33">
        <v>127</v>
      </c>
      <c r="H31" s="33">
        <v>505</v>
      </c>
      <c r="I31" s="33" t="s">
        <v>17</v>
      </c>
      <c r="J31" s="33">
        <v>351</v>
      </c>
    </row>
    <row r="32" spans="1:11" s="89" customFormat="1" ht="20.100000000000001" customHeight="1">
      <c r="B32" s="36"/>
      <c r="C32" s="31">
        <v>2020</v>
      </c>
      <c r="D32" s="39">
        <f t="shared" si="5"/>
        <v>842</v>
      </c>
      <c r="E32" s="43">
        <v>197</v>
      </c>
      <c r="F32" s="43">
        <v>12</v>
      </c>
      <c r="G32" s="43">
        <v>77</v>
      </c>
      <c r="H32" s="43">
        <v>340</v>
      </c>
      <c r="I32" s="43" t="s">
        <v>17</v>
      </c>
      <c r="J32" s="43">
        <v>216</v>
      </c>
    </row>
    <row r="33" spans="1:10" s="89" customFormat="1" ht="20.100000000000001" customHeight="1">
      <c r="B33" s="36"/>
      <c r="C33" s="31">
        <v>2021</v>
      </c>
      <c r="D33" s="39">
        <f t="shared" si="5"/>
        <v>784</v>
      </c>
      <c r="E33" s="43">
        <v>272</v>
      </c>
      <c r="F33" s="43">
        <v>12</v>
      </c>
      <c r="G33" s="43">
        <v>65</v>
      </c>
      <c r="H33" s="43">
        <v>211</v>
      </c>
      <c r="I33" s="43" t="s">
        <v>17</v>
      </c>
      <c r="J33" s="43">
        <v>224</v>
      </c>
    </row>
    <row r="34" spans="1:10" s="89" customFormat="1" ht="8.1" customHeight="1">
      <c r="B34" s="36"/>
      <c r="C34" s="31"/>
      <c r="D34" s="39"/>
      <c r="E34" s="39"/>
      <c r="F34" s="39"/>
      <c r="G34" s="39"/>
      <c r="H34" s="39"/>
      <c r="I34" s="39"/>
      <c r="J34" s="39"/>
    </row>
    <row r="35" spans="1:10" s="89" customFormat="1" ht="20.100000000000001" customHeight="1">
      <c r="A35" s="89" t="s">
        <v>16</v>
      </c>
      <c r="B35" s="36"/>
      <c r="C35" s="31">
        <v>2018</v>
      </c>
      <c r="D35" s="39">
        <f t="shared" ref="D35:D38" si="6">SUM(E35:J35)</f>
        <v>75</v>
      </c>
      <c r="E35" s="43">
        <v>18</v>
      </c>
      <c r="F35" s="43">
        <v>3</v>
      </c>
      <c r="G35" s="43">
        <v>3</v>
      </c>
      <c r="H35" s="43">
        <v>34</v>
      </c>
      <c r="I35" s="234">
        <v>0</v>
      </c>
      <c r="J35" s="43">
        <v>17</v>
      </c>
    </row>
    <row r="36" spans="1:10" s="89" customFormat="1" ht="20.100000000000001" customHeight="1">
      <c r="B36" s="36"/>
      <c r="C36" s="31">
        <v>2019</v>
      </c>
      <c r="D36" s="39">
        <f t="shared" si="6"/>
        <v>80</v>
      </c>
      <c r="E36" s="33">
        <v>28</v>
      </c>
      <c r="F36" s="33" t="s">
        <v>17</v>
      </c>
      <c r="G36" s="33">
        <v>2</v>
      </c>
      <c r="H36" s="33">
        <v>22</v>
      </c>
      <c r="I36" s="33" t="s">
        <v>17</v>
      </c>
      <c r="J36" s="33">
        <v>28</v>
      </c>
    </row>
    <row r="37" spans="1:10" s="89" customFormat="1" ht="20.100000000000001" customHeight="1">
      <c r="B37" s="36"/>
      <c r="C37" s="31">
        <v>2020</v>
      </c>
      <c r="D37" s="39">
        <f t="shared" si="6"/>
        <v>65</v>
      </c>
      <c r="E37" s="43">
        <v>15</v>
      </c>
      <c r="F37" s="43">
        <v>1</v>
      </c>
      <c r="G37" s="43">
        <v>2</v>
      </c>
      <c r="H37" s="43">
        <v>18</v>
      </c>
      <c r="I37" s="43" t="s">
        <v>17</v>
      </c>
      <c r="J37" s="43">
        <v>29</v>
      </c>
    </row>
    <row r="38" spans="1:10" s="89" customFormat="1" ht="20.100000000000001" customHeight="1">
      <c r="B38" s="36"/>
      <c r="C38" s="31">
        <v>2021</v>
      </c>
      <c r="D38" s="39">
        <f t="shared" si="6"/>
        <v>57</v>
      </c>
      <c r="E38" s="43">
        <v>16</v>
      </c>
      <c r="F38" s="43" t="s">
        <v>17</v>
      </c>
      <c r="G38" s="43">
        <v>4</v>
      </c>
      <c r="H38" s="43">
        <v>11</v>
      </c>
      <c r="I38" s="43" t="s">
        <v>17</v>
      </c>
      <c r="J38" s="43">
        <v>26</v>
      </c>
    </row>
    <row r="39" spans="1:10" s="89" customFormat="1" ht="8.1" customHeight="1">
      <c r="B39" s="36"/>
      <c r="C39" s="31"/>
      <c r="D39" s="39"/>
      <c r="E39" s="39"/>
      <c r="F39" s="39"/>
      <c r="G39" s="39"/>
      <c r="H39" s="39"/>
      <c r="I39" s="39"/>
      <c r="J39" s="39"/>
    </row>
    <row r="40" spans="1:10" s="89" customFormat="1" ht="20.100000000000001" customHeight="1">
      <c r="A40" s="89" t="s">
        <v>18</v>
      </c>
      <c r="B40" s="36"/>
      <c r="C40" s="31">
        <v>2018</v>
      </c>
      <c r="D40" s="39">
        <f t="shared" ref="D40:D43" si="7">SUM(E40:J40)</f>
        <v>155</v>
      </c>
      <c r="E40" s="43">
        <v>25</v>
      </c>
      <c r="F40" s="43">
        <v>5</v>
      </c>
      <c r="G40" s="43">
        <v>6</v>
      </c>
      <c r="H40" s="43">
        <v>98</v>
      </c>
      <c r="I40" s="234">
        <v>0</v>
      </c>
      <c r="J40" s="43">
        <v>21</v>
      </c>
    </row>
    <row r="41" spans="1:10" s="89" customFormat="1" ht="20.100000000000001" customHeight="1">
      <c r="B41" s="36"/>
      <c r="C41" s="31">
        <v>2019</v>
      </c>
      <c r="D41" s="39">
        <f t="shared" si="7"/>
        <v>161</v>
      </c>
      <c r="E41" s="33">
        <v>31</v>
      </c>
      <c r="F41" s="33">
        <v>1</v>
      </c>
      <c r="G41" s="33">
        <v>9</v>
      </c>
      <c r="H41" s="33">
        <v>88</v>
      </c>
      <c r="I41" s="33" t="s">
        <v>17</v>
      </c>
      <c r="J41" s="33">
        <v>32</v>
      </c>
    </row>
    <row r="42" spans="1:10" s="89" customFormat="1" ht="20.100000000000001" customHeight="1">
      <c r="B42" s="36"/>
      <c r="C42" s="31">
        <v>2020</v>
      </c>
      <c r="D42" s="39">
        <f t="shared" si="7"/>
        <v>135</v>
      </c>
      <c r="E42" s="43">
        <v>19</v>
      </c>
      <c r="F42" s="43">
        <v>2</v>
      </c>
      <c r="G42" s="43">
        <v>6</v>
      </c>
      <c r="H42" s="43">
        <v>71</v>
      </c>
      <c r="I42" s="43" t="s">
        <v>17</v>
      </c>
      <c r="J42" s="43">
        <v>37</v>
      </c>
    </row>
    <row r="43" spans="1:10" s="89" customFormat="1" ht="20.100000000000001" customHeight="1">
      <c r="B43" s="36"/>
      <c r="C43" s="31">
        <v>2021</v>
      </c>
      <c r="D43" s="39">
        <f t="shared" si="7"/>
        <v>142</v>
      </c>
      <c r="E43" s="43">
        <v>31</v>
      </c>
      <c r="F43" s="43" t="s">
        <v>17</v>
      </c>
      <c r="G43" s="43">
        <v>2</v>
      </c>
      <c r="H43" s="43">
        <v>61</v>
      </c>
      <c r="I43" s="43" t="s">
        <v>17</v>
      </c>
      <c r="J43" s="43">
        <v>48</v>
      </c>
    </row>
    <row r="44" spans="1:10" s="89" customFormat="1" ht="8.1" customHeight="1">
      <c r="B44" s="36"/>
      <c r="C44" s="31"/>
      <c r="D44" s="39"/>
      <c r="E44" s="39"/>
      <c r="F44" s="39"/>
      <c r="G44" s="39"/>
      <c r="H44" s="39"/>
      <c r="I44" s="39"/>
      <c r="J44" s="39"/>
    </row>
    <row r="45" spans="1:10" s="89" customFormat="1" ht="20.100000000000001" customHeight="1">
      <c r="A45" s="89" t="s">
        <v>19</v>
      </c>
      <c r="B45" s="36"/>
      <c r="C45" s="31">
        <v>2018</v>
      </c>
      <c r="D45" s="39">
        <f t="shared" ref="D45:D48" si="8">SUM(E45:J45)</f>
        <v>96</v>
      </c>
      <c r="E45" s="43">
        <v>17</v>
      </c>
      <c r="F45" s="234">
        <v>0</v>
      </c>
      <c r="G45" s="43">
        <v>2</v>
      </c>
      <c r="H45" s="43">
        <v>49</v>
      </c>
      <c r="I45" s="43">
        <v>2</v>
      </c>
      <c r="J45" s="43">
        <v>26</v>
      </c>
    </row>
    <row r="46" spans="1:10" s="89" customFormat="1" ht="20.100000000000001" customHeight="1">
      <c r="B46" s="36"/>
      <c r="C46" s="31">
        <v>2019</v>
      </c>
      <c r="D46" s="39">
        <f t="shared" si="8"/>
        <v>95</v>
      </c>
      <c r="E46" s="33">
        <v>34</v>
      </c>
      <c r="F46" s="33">
        <v>1</v>
      </c>
      <c r="G46" s="33">
        <v>6</v>
      </c>
      <c r="H46" s="33">
        <v>39</v>
      </c>
      <c r="I46" s="33" t="s">
        <v>17</v>
      </c>
      <c r="J46" s="33">
        <v>15</v>
      </c>
    </row>
    <row r="47" spans="1:10" s="89" customFormat="1" ht="20.100000000000001" customHeight="1">
      <c r="B47" s="36"/>
      <c r="C47" s="31">
        <v>2020</v>
      </c>
      <c r="D47" s="39">
        <f t="shared" si="8"/>
        <v>70</v>
      </c>
      <c r="E47" s="43">
        <v>19</v>
      </c>
      <c r="F47" s="43">
        <v>2</v>
      </c>
      <c r="G47" s="43">
        <v>1</v>
      </c>
      <c r="H47" s="43">
        <v>33</v>
      </c>
      <c r="I47" s="43" t="s">
        <v>17</v>
      </c>
      <c r="J47" s="43">
        <v>15</v>
      </c>
    </row>
    <row r="48" spans="1:10" s="89" customFormat="1" ht="20.100000000000001" customHeight="1">
      <c r="B48" s="36"/>
      <c r="C48" s="31">
        <v>2021</v>
      </c>
      <c r="D48" s="39">
        <f t="shared" si="8"/>
        <v>45</v>
      </c>
      <c r="E48" s="43">
        <v>10</v>
      </c>
      <c r="F48" s="43" t="s">
        <v>17</v>
      </c>
      <c r="G48" s="43" t="s">
        <v>17</v>
      </c>
      <c r="H48" s="43">
        <v>12</v>
      </c>
      <c r="I48" s="43" t="s">
        <v>17</v>
      </c>
      <c r="J48" s="43">
        <v>23</v>
      </c>
    </row>
    <row r="49" spans="1:10" s="89" customFormat="1" ht="8.1" customHeight="1">
      <c r="B49" s="36"/>
      <c r="C49" s="31"/>
      <c r="D49" s="39"/>
      <c r="E49" s="39"/>
      <c r="F49" s="39"/>
      <c r="G49" s="39"/>
      <c r="H49" s="39"/>
      <c r="I49" s="39"/>
      <c r="J49" s="39"/>
    </row>
    <row r="50" spans="1:10" s="89" customFormat="1" ht="20.100000000000001" customHeight="1">
      <c r="A50" s="89" t="s">
        <v>20</v>
      </c>
      <c r="B50" s="36"/>
      <c r="C50" s="31">
        <v>2018</v>
      </c>
      <c r="D50" s="39">
        <f t="shared" ref="D50:D53" si="9">SUM(E50:J50)</f>
        <v>84</v>
      </c>
      <c r="E50" s="235">
        <v>14</v>
      </c>
      <c r="F50" s="235">
        <v>4</v>
      </c>
      <c r="G50" s="235">
        <v>4</v>
      </c>
      <c r="H50" s="235">
        <v>45</v>
      </c>
      <c r="I50" s="235">
        <v>2</v>
      </c>
      <c r="J50" s="235">
        <v>15</v>
      </c>
    </row>
    <row r="51" spans="1:10" s="89" customFormat="1" ht="20.100000000000001" customHeight="1">
      <c r="B51" s="36"/>
      <c r="C51" s="31">
        <v>2019</v>
      </c>
      <c r="D51" s="39">
        <f t="shared" si="9"/>
        <v>85</v>
      </c>
      <c r="E51" s="33">
        <v>30</v>
      </c>
      <c r="F51" s="33" t="s">
        <v>17</v>
      </c>
      <c r="G51" s="33" t="s">
        <v>17</v>
      </c>
      <c r="H51" s="33">
        <v>23</v>
      </c>
      <c r="I51" s="33">
        <v>1</v>
      </c>
      <c r="J51" s="33">
        <v>31</v>
      </c>
    </row>
    <row r="52" spans="1:10" s="89" customFormat="1" ht="20.100000000000001" customHeight="1">
      <c r="B52" s="36"/>
      <c r="C52" s="31">
        <v>2020</v>
      </c>
      <c r="D52" s="39">
        <f t="shared" si="9"/>
        <v>58</v>
      </c>
      <c r="E52" s="43">
        <v>20</v>
      </c>
      <c r="F52" s="43" t="s">
        <v>17</v>
      </c>
      <c r="G52" s="43">
        <v>2</v>
      </c>
      <c r="H52" s="43">
        <v>16</v>
      </c>
      <c r="I52" s="43" t="s">
        <v>17</v>
      </c>
      <c r="J52" s="43">
        <v>20</v>
      </c>
    </row>
    <row r="53" spans="1:10" s="89" customFormat="1" ht="20.100000000000001" customHeight="1">
      <c r="B53" s="36"/>
      <c r="C53" s="31">
        <v>2021</v>
      </c>
      <c r="D53" s="39">
        <f t="shared" si="9"/>
        <v>37</v>
      </c>
      <c r="E53" s="43">
        <v>7</v>
      </c>
      <c r="F53" s="43" t="s">
        <v>17</v>
      </c>
      <c r="G53" s="43" t="s">
        <v>17</v>
      </c>
      <c r="H53" s="43">
        <v>13</v>
      </c>
      <c r="I53" s="43" t="s">
        <v>17</v>
      </c>
      <c r="J53" s="43">
        <v>17</v>
      </c>
    </row>
    <row r="54" spans="1:10" s="89" customFormat="1" ht="8.1" customHeight="1">
      <c r="B54" s="36"/>
      <c r="C54" s="31"/>
      <c r="D54" s="39"/>
      <c r="E54" s="39"/>
      <c r="F54" s="39"/>
      <c r="G54" s="39"/>
      <c r="H54" s="39"/>
      <c r="I54" s="39"/>
      <c r="J54" s="39"/>
    </row>
    <row r="55" spans="1:10" s="89" customFormat="1" ht="20.100000000000001" customHeight="1">
      <c r="A55" s="89" t="s">
        <v>21</v>
      </c>
      <c r="B55" s="36"/>
      <c r="C55" s="31">
        <v>2018</v>
      </c>
      <c r="D55" s="39">
        <f t="shared" ref="D55:D58" si="10">SUM(E55:J55)</f>
        <v>574</v>
      </c>
      <c r="E55" s="235">
        <v>160</v>
      </c>
      <c r="F55" s="235">
        <v>5</v>
      </c>
      <c r="G55" s="235">
        <v>31</v>
      </c>
      <c r="H55" s="235">
        <v>246</v>
      </c>
      <c r="I55" s="235">
        <v>1</v>
      </c>
      <c r="J55" s="235">
        <v>131</v>
      </c>
    </row>
    <row r="56" spans="1:10" s="89" customFormat="1" ht="20.100000000000001" customHeight="1">
      <c r="B56" s="36"/>
      <c r="C56" s="31">
        <v>2019</v>
      </c>
      <c r="D56" s="39">
        <f t="shared" si="10"/>
        <v>501</v>
      </c>
      <c r="E56" s="33">
        <v>120</v>
      </c>
      <c r="F56" s="33">
        <v>12</v>
      </c>
      <c r="G56" s="33">
        <v>30</v>
      </c>
      <c r="H56" s="33">
        <v>188</v>
      </c>
      <c r="I56" s="33" t="s">
        <v>17</v>
      </c>
      <c r="J56" s="33">
        <v>151</v>
      </c>
    </row>
    <row r="57" spans="1:10" s="89" customFormat="1" ht="20.100000000000001" customHeight="1">
      <c r="B57" s="36"/>
      <c r="C57" s="31">
        <v>2020</v>
      </c>
      <c r="D57" s="39">
        <f t="shared" si="10"/>
        <v>362</v>
      </c>
      <c r="E57" s="43">
        <v>81</v>
      </c>
      <c r="F57" s="43">
        <v>7</v>
      </c>
      <c r="G57" s="43">
        <v>22</v>
      </c>
      <c r="H57" s="43">
        <v>158</v>
      </c>
      <c r="I57" s="43" t="s">
        <v>17</v>
      </c>
      <c r="J57" s="43">
        <v>94</v>
      </c>
    </row>
    <row r="58" spans="1:10" s="89" customFormat="1" ht="20.100000000000001" customHeight="1">
      <c r="B58" s="36"/>
      <c r="C58" s="31">
        <v>2021</v>
      </c>
      <c r="D58" s="39">
        <f t="shared" si="10"/>
        <v>242</v>
      </c>
      <c r="E58" s="43">
        <v>45</v>
      </c>
      <c r="F58" s="43" t="s">
        <v>17</v>
      </c>
      <c r="G58" s="43">
        <v>12</v>
      </c>
      <c r="H58" s="43">
        <v>89</v>
      </c>
      <c r="I58" s="43" t="s">
        <v>17</v>
      </c>
      <c r="J58" s="43">
        <v>96</v>
      </c>
    </row>
    <row r="59" spans="1:10" s="89" customFormat="1" ht="8.1" customHeight="1">
      <c r="B59" s="36"/>
      <c r="C59" s="31"/>
      <c r="D59" s="39"/>
      <c r="E59" s="39"/>
      <c r="F59" s="39"/>
      <c r="G59" s="39"/>
      <c r="H59" s="39"/>
      <c r="I59" s="39"/>
      <c r="J59" s="39"/>
    </row>
    <row r="60" spans="1:10" s="89" customFormat="1" ht="20.100000000000001" customHeight="1">
      <c r="A60" s="89" t="s">
        <v>22</v>
      </c>
      <c r="B60" s="36"/>
      <c r="C60" s="31">
        <v>2018</v>
      </c>
      <c r="D60" s="39">
        <f t="shared" ref="D60:D63" si="11">SUM(E60:J60)</f>
        <v>447</v>
      </c>
      <c r="E60" s="43">
        <v>153</v>
      </c>
      <c r="F60" s="43">
        <v>4</v>
      </c>
      <c r="G60" s="43">
        <v>19</v>
      </c>
      <c r="H60" s="43">
        <v>108</v>
      </c>
      <c r="I60" s="234">
        <v>0</v>
      </c>
      <c r="J60" s="43">
        <v>163</v>
      </c>
    </row>
    <row r="61" spans="1:10" s="89" customFormat="1" ht="20.100000000000001" customHeight="1">
      <c r="B61" s="36"/>
      <c r="C61" s="31">
        <v>2019</v>
      </c>
      <c r="D61" s="39">
        <f t="shared" si="11"/>
        <v>441</v>
      </c>
      <c r="E61" s="33">
        <v>136</v>
      </c>
      <c r="F61" s="33">
        <v>2</v>
      </c>
      <c r="G61" s="33">
        <v>13</v>
      </c>
      <c r="H61" s="33">
        <v>107</v>
      </c>
      <c r="I61" s="33" t="s">
        <v>17</v>
      </c>
      <c r="J61" s="33">
        <v>183</v>
      </c>
    </row>
    <row r="62" spans="1:10" s="89" customFormat="1" ht="20.100000000000001" customHeight="1">
      <c r="B62" s="36"/>
      <c r="C62" s="31">
        <v>2020</v>
      </c>
      <c r="D62" s="39">
        <f t="shared" si="11"/>
        <v>350</v>
      </c>
      <c r="E62" s="43">
        <v>124</v>
      </c>
      <c r="F62" s="43">
        <v>4</v>
      </c>
      <c r="G62" s="43">
        <v>6</v>
      </c>
      <c r="H62" s="43">
        <v>68</v>
      </c>
      <c r="I62" s="43" t="s">
        <v>17</v>
      </c>
      <c r="J62" s="43">
        <v>148</v>
      </c>
    </row>
    <row r="63" spans="1:10" s="89" customFormat="1" ht="20.100000000000001" customHeight="1">
      <c r="B63" s="36"/>
      <c r="C63" s="31">
        <v>2021</v>
      </c>
      <c r="D63" s="39">
        <f t="shared" si="11"/>
        <v>289</v>
      </c>
      <c r="E63" s="43">
        <v>100</v>
      </c>
      <c r="F63" s="43" t="s">
        <v>17</v>
      </c>
      <c r="G63" s="43">
        <v>3</v>
      </c>
      <c r="H63" s="43">
        <v>51</v>
      </c>
      <c r="I63" s="43" t="s">
        <v>17</v>
      </c>
      <c r="J63" s="43">
        <v>135</v>
      </c>
    </row>
    <row r="64" spans="1:10" s="89" customFormat="1" ht="8.1" customHeight="1">
      <c r="B64" s="36"/>
      <c r="C64" s="31"/>
      <c r="D64" s="39"/>
      <c r="E64" s="39"/>
      <c r="F64" s="39"/>
      <c r="G64" s="39"/>
      <c r="H64" s="39"/>
      <c r="I64" s="39"/>
      <c r="J64" s="39"/>
    </row>
    <row r="65" spans="1:10" s="89" customFormat="1" ht="20.100000000000001" customHeight="1">
      <c r="A65" s="89" t="s">
        <v>23</v>
      </c>
      <c r="B65" s="36"/>
      <c r="C65" s="31">
        <v>2018</v>
      </c>
      <c r="D65" s="39">
        <f t="shared" ref="D65:D68" si="12">SUM(E65:J65)</f>
        <v>54</v>
      </c>
      <c r="E65" s="43">
        <v>18</v>
      </c>
      <c r="F65" s="43">
        <v>1</v>
      </c>
      <c r="G65" s="43">
        <v>1</v>
      </c>
      <c r="H65" s="43">
        <v>19</v>
      </c>
      <c r="I65" s="234">
        <v>0</v>
      </c>
      <c r="J65" s="43">
        <v>15</v>
      </c>
    </row>
    <row r="66" spans="1:10" s="89" customFormat="1" ht="20.100000000000001" customHeight="1">
      <c r="B66" s="36"/>
      <c r="C66" s="31">
        <v>2019</v>
      </c>
      <c r="D66" s="39">
        <f t="shared" si="12"/>
        <v>66</v>
      </c>
      <c r="E66" s="33">
        <v>22</v>
      </c>
      <c r="F66" s="33">
        <v>1</v>
      </c>
      <c r="G66" s="33">
        <v>1</v>
      </c>
      <c r="H66" s="33">
        <v>22</v>
      </c>
      <c r="I66" s="33" t="s">
        <v>17</v>
      </c>
      <c r="J66" s="33">
        <v>20</v>
      </c>
    </row>
    <row r="67" spans="1:10" s="89" customFormat="1" ht="20.100000000000001" customHeight="1">
      <c r="B67" s="36"/>
      <c r="C67" s="31">
        <v>2020</v>
      </c>
      <c r="D67" s="39">
        <f t="shared" si="12"/>
        <v>59</v>
      </c>
      <c r="E67" s="43">
        <v>17</v>
      </c>
      <c r="F67" s="43" t="s">
        <v>17</v>
      </c>
      <c r="G67" s="43">
        <v>1</v>
      </c>
      <c r="H67" s="43">
        <v>14</v>
      </c>
      <c r="I67" s="43" t="s">
        <v>17</v>
      </c>
      <c r="J67" s="43">
        <v>27</v>
      </c>
    </row>
    <row r="68" spans="1:10" s="89" customFormat="1" ht="20.100000000000001" customHeight="1">
      <c r="B68" s="36"/>
      <c r="C68" s="31">
        <v>2021</v>
      </c>
      <c r="D68" s="39">
        <f t="shared" si="12"/>
        <v>37</v>
      </c>
      <c r="E68" s="43">
        <v>13</v>
      </c>
      <c r="F68" s="43" t="s">
        <v>17</v>
      </c>
      <c r="G68" s="43" t="s">
        <v>17</v>
      </c>
      <c r="H68" s="43">
        <v>9</v>
      </c>
      <c r="I68" s="43" t="s">
        <v>17</v>
      </c>
      <c r="J68" s="43">
        <v>15</v>
      </c>
    </row>
    <row r="69" spans="1:10" s="89" customFormat="1" ht="8.1" customHeight="1">
      <c r="B69" s="36"/>
      <c r="C69" s="31"/>
      <c r="D69" s="39"/>
      <c r="E69" s="39"/>
      <c r="F69" s="39"/>
      <c r="G69" s="39"/>
      <c r="H69" s="39"/>
      <c r="I69" s="39"/>
      <c r="J69" s="39"/>
    </row>
    <row r="70" spans="1:10" s="89" customFormat="1" ht="20.100000000000001" customHeight="1">
      <c r="A70" s="89" t="s">
        <v>24</v>
      </c>
      <c r="B70" s="36"/>
      <c r="C70" s="31">
        <v>2018</v>
      </c>
      <c r="D70" s="39">
        <f t="shared" ref="D70:D73" si="13">SUM(E70:J70)</f>
        <v>10</v>
      </c>
      <c r="E70" s="235">
        <v>2</v>
      </c>
      <c r="F70" s="235">
        <v>1</v>
      </c>
      <c r="G70" s="241">
        <v>0</v>
      </c>
      <c r="H70" s="235">
        <v>2</v>
      </c>
      <c r="I70" s="241">
        <v>0</v>
      </c>
      <c r="J70" s="235">
        <v>5</v>
      </c>
    </row>
    <row r="71" spans="1:10" s="89" customFormat="1" ht="20.100000000000001" customHeight="1">
      <c r="B71" s="36"/>
      <c r="C71" s="31">
        <v>2019</v>
      </c>
      <c r="D71" s="39">
        <f t="shared" si="13"/>
        <v>12</v>
      </c>
      <c r="E71" s="33">
        <v>3</v>
      </c>
      <c r="F71" s="33" t="s">
        <v>17</v>
      </c>
      <c r="G71" s="33" t="s">
        <v>17</v>
      </c>
      <c r="H71" s="33">
        <v>2</v>
      </c>
      <c r="I71" s="33" t="s">
        <v>17</v>
      </c>
      <c r="J71" s="33">
        <v>7</v>
      </c>
    </row>
    <row r="72" spans="1:10" s="89" customFormat="1" ht="20.100000000000001" customHeight="1">
      <c r="B72" s="36"/>
      <c r="C72" s="31">
        <v>2020</v>
      </c>
      <c r="D72" s="39">
        <f t="shared" si="13"/>
        <v>8</v>
      </c>
      <c r="E72" s="43">
        <v>2</v>
      </c>
      <c r="F72" s="43" t="s">
        <v>17</v>
      </c>
      <c r="G72" s="43" t="s">
        <v>17</v>
      </c>
      <c r="H72" s="43" t="s">
        <v>17</v>
      </c>
      <c r="I72" s="43" t="s">
        <v>17</v>
      </c>
      <c r="J72" s="43">
        <v>6</v>
      </c>
    </row>
    <row r="73" spans="1:10" s="89" customFormat="1" ht="20.100000000000001" customHeight="1">
      <c r="B73" s="36"/>
      <c r="C73" s="31">
        <v>2021</v>
      </c>
      <c r="D73" s="39">
        <f t="shared" si="13"/>
        <v>9</v>
      </c>
      <c r="E73" s="43">
        <v>3</v>
      </c>
      <c r="F73" s="43" t="s">
        <v>17</v>
      </c>
      <c r="G73" s="43" t="s">
        <v>17</v>
      </c>
      <c r="H73" s="43">
        <v>2</v>
      </c>
      <c r="I73" s="43" t="s">
        <v>17</v>
      </c>
      <c r="J73" s="43">
        <v>4</v>
      </c>
    </row>
    <row r="74" spans="1:10" s="89" customFormat="1" ht="8.1" customHeight="1">
      <c r="B74" s="36"/>
      <c r="C74" s="31"/>
      <c r="D74" s="39"/>
      <c r="E74" s="39"/>
      <c r="F74" s="39"/>
      <c r="G74" s="39"/>
      <c r="H74" s="39"/>
      <c r="I74" s="39"/>
      <c r="J74" s="39"/>
    </row>
    <row r="75" spans="1:10" s="89" customFormat="1" ht="20.100000000000001" customHeight="1">
      <c r="A75" s="89" t="s">
        <v>25</v>
      </c>
      <c r="B75" s="36"/>
      <c r="C75" s="31">
        <v>2018</v>
      </c>
      <c r="D75" s="39">
        <f t="shared" ref="D75:D78" si="14">SUM(E75:J75)</f>
        <v>81</v>
      </c>
      <c r="E75" s="235">
        <v>30</v>
      </c>
      <c r="F75" s="241">
        <v>0</v>
      </c>
      <c r="G75" s="235">
        <v>1</v>
      </c>
      <c r="H75" s="235">
        <v>32</v>
      </c>
      <c r="I75" s="241">
        <v>0</v>
      </c>
      <c r="J75" s="235">
        <v>18</v>
      </c>
    </row>
    <row r="76" spans="1:10" s="89" customFormat="1" ht="20.100000000000001" customHeight="1">
      <c r="B76" s="36"/>
      <c r="C76" s="31">
        <v>2019</v>
      </c>
      <c r="D76" s="39">
        <f t="shared" si="14"/>
        <v>98</v>
      </c>
      <c r="E76" s="33">
        <v>24</v>
      </c>
      <c r="F76" s="33">
        <v>1</v>
      </c>
      <c r="G76" s="33">
        <v>2</v>
      </c>
      <c r="H76" s="33">
        <v>27</v>
      </c>
      <c r="I76" s="33">
        <v>1</v>
      </c>
      <c r="J76" s="33">
        <v>43</v>
      </c>
    </row>
    <row r="77" spans="1:10" s="89" customFormat="1" ht="20.100000000000001" customHeight="1">
      <c r="B77" s="36"/>
      <c r="C77" s="31">
        <v>2020</v>
      </c>
      <c r="D77" s="39">
        <f t="shared" si="14"/>
        <v>82</v>
      </c>
      <c r="E77" s="43">
        <v>12</v>
      </c>
      <c r="F77" s="43">
        <v>3</v>
      </c>
      <c r="G77" s="43">
        <v>5</v>
      </c>
      <c r="H77" s="43">
        <v>23</v>
      </c>
      <c r="I77" s="43" t="s">
        <v>17</v>
      </c>
      <c r="J77" s="43">
        <v>39</v>
      </c>
    </row>
    <row r="78" spans="1:10" s="89" customFormat="1" ht="20.100000000000001" customHeight="1">
      <c r="B78" s="36"/>
      <c r="C78" s="31">
        <v>2021</v>
      </c>
      <c r="D78" s="39">
        <f t="shared" si="14"/>
        <v>71</v>
      </c>
      <c r="E78" s="43">
        <v>16</v>
      </c>
      <c r="F78" s="43">
        <v>1</v>
      </c>
      <c r="G78" s="43">
        <v>1</v>
      </c>
      <c r="H78" s="43">
        <v>16</v>
      </c>
      <c r="I78" s="43" t="s">
        <v>17</v>
      </c>
      <c r="J78" s="43">
        <v>37</v>
      </c>
    </row>
    <row r="79" spans="1:10" s="89" customFormat="1" ht="8.1" customHeight="1">
      <c r="B79" s="36"/>
      <c r="C79" s="31"/>
      <c r="D79" s="39"/>
      <c r="E79" s="39"/>
      <c r="F79" s="39"/>
      <c r="G79" s="39"/>
      <c r="H79" s="39"/>
      <c r="I79" s="39"/>
      <c r="J79" s="39"/>
    </row>
    <row r="80" spans="1:10" s="89" customFormat="1" ht="20.100000000000001" customHeight="1">
      <c r="A80" s="89" t="s">
        <v>26</v>
      </c>
      <c r="B80" s="36"/>
      <c r="C80" s="31">
        <v>2018</v>
      </c>
      <c r="D80" s="39">
        <f t="shared" ref="D80:D83" si="15">SUM(E80:J80)</f>
        <v>160</v>
      </c>
      <c r="E80" s="43">
        <v>35</v>
      </c>
      <c r="F80" s="43">
        <v>2</v>
      </c>
      <c r="G80" s="43">
        <v>3</v>
      </c>
      <c r="H80" s="43">
        <v>68</v>
      </c>
      <c r="I80" s="234">
        <v>0</v>
      </c>
      <c r="J80" s="43">
        <v>52</v>
      </c>
    </row>
    <row r="81" spans="1:11" s="89" customFormat="1" ht="20.100000000000001" customHeight="1">
      <c r="B81" s="36"/>
      <c r="C81" s="31">
        <v>2019</v>
      </c>
      <c r="D81" s="39">
        <f t="shared" si="15"/>
        <v>167</v>
      </c>
      <c r="E81" s="33">
        <v>46</v>
      </c>
      <c r="F81" s="33">
        <v>2</v>
      </c>
      <c r="G81" s="33">
        <v>6</v>
      </c>
      <c r="H81" s="33">
        <v>50</v>
      </c>
      <c r="I81" s="33">
        <v>1</v>
      </c>
      <c r="J81" s="33">
        <v>62</v>
      </c>
    </row>
    <row r="82" spans="1:11" s="89" customFormat="1" ht="20.100000000000001" customHeight="1">
      <c r="B82" s="36"/>
      <c r="C82" s="31">
        <v>2020</v>
      </c>
      <c r="D82" s="39">
        <f t="shared" si="15"/>
        <v>85</v>
      </c>
      <c r="E82" s="43">
        <v>20</v>
      </c>
      <c r="F82" s="43">
        <v>1</v>
      </c>
      <c r="G82" s="43">
        <v>4</v>
      </c>
      <c r="H82" s="43">
        <v>22</v>
      </c>
      <c r="I82" s="235" t="s">
        <v>17</v>
      </c>
      <c r="J82" s="43">
        <v>38</v>
      </c>
    </row>
    <row r="83" spans="1:11" s="89" customFormat="1" ht="20.100000000000001" customHeight="1">
      <c r="B83" s="36"/>
      <c r="C83" s="31">
        <v>2021</v>
      </c>
      <c r="D83" s="39">
        <f t="shared" si="15"/>
        <v>70</v>
      </c>
      <c r="E83" s="43">
        <v>20</v>
      </c>
      <c r="F83" s="43">
        <v>3</v>
      </c>
      <c r="G83" s="43">
        <v>4</v>
      </c>
      <c r="H83" s="43">
        <v>17</v>
      </c>
      <c r="I83" s="235" t="s">
        <v>17</v>
      </c>
      <c r="J83" s="43">
        <v>26</v>
      </c>
    </row>
    <row r="84" spans="1:11" s="89" customFormat="1" ht="8.1" customHeight="1">
      <c r="B84" s="36"/>
      <c r="C84" s="31"/>
      <c r="D84" s="39"/>
      <c r="E84" s="39"/>
      <c r="F84" s="39"/>
      <c r="G84" s="39"/>
      <c r="H84" s="39"/>
      <c r="I84" s="39"/>
      <c r="J84" s="39"/>
    </row>
    <row r="85" spans="1:11" s="89" customFormat="1" ht="20.100000000000001" customHeight="1">
      <c r="A85" s="242" t="s">
        <v>27</v>
      </c>
      <c r="B85" s="36"/>
      <c r="C85" s="31">
        <v>2018</v>
      </c>
      <c r="D85" s="39">
        <f t="shared" ref="D85:D88" si="16">SUM(E85:J85)</f>
        <v>122</v>
      </c>
      <c r="E85" s="43">
        <v>23</v>
      </c>
      <c r="F85" s="43">
        <v>1</v>
      </c>
      <c r="G85" s="43">
        <v>6</v>
      </c>
      <c r="H85" s="43">
        <v>49</v>
      </c>
      <c r="I85" s="234">
        <v>0</v>
      </c>
      <c r="J85" s="43">
        <v>43</v>
      </c>
    </row>
    <row r="86" spans="1:11" s="89" customFormat="1" ht="20.100000000000001" customHeight="1">
      <c r="B86" s="36"/>
      <c r="C86" s="31">
        <v>2019</v>
      </c>
      <c r="D86" s="39">
        <f t="shared" si="16"/>
        <v>117</v>
      </c>
      <c r="E86" s="33">
        <v>40</v>
      </c>
      <c r="F86" s="33" t="s">
        <v>17</v>
      </c>
      <c r="G86" s="33">
        <v>4</v>
      </c>
      <c r="H86" s="33">
        <v>42</v>
      </c>
      <c r="I86" s="33" t="s">
        <v>17</v>
      </c>
      <c r="J86" s="33">
        <v>31</v>
      </c>
    </row>
    <row r="87" spans="1:11" s="89" customFormat="1" ht="20.100000000000001" customHeight="1">
      <c r="B87" s="36"/>
      <c r="C87" s="31">
        <v>2020</v>
      </c>
      <c r="D87" s="39">
        <f t="shared" si="16"/>
        <v>79</v>
      </c>
      <c r="E87" s="43">
        <v>27</v>
      </c>
      <c r="F87" s="43">
        <v>1</v>
      </c>
      <c r="G87" s="43">
        <v>9</v>
      </c>
      <c r="H87" s="43">
        <v>17</v>
      </c>
      <c r="I87" s="235" t="s">
        <v>17</v>
      </c>
      <c r="J87" s="43">
        <v>25</v>
      </c>
    </row>
    <row r="88" spans="1:11" s="89" customFormat="1" ht="20.100000000000001" customHeight="1">
      <c r="B88" s="36"/>
      <c r="C88" s="31">
        <v>2021</v>
      </c>
      <c r="D88" s="39">
        <f t="shared" si="16"/>
        <v>57</v>
      </c>
      <c r="E88" s="43">
        <v>16</v>
      </c>
      <c r="F88" s="43">
        <v>1</v>
      </c>
      <c r="G88" s="43">
        <v>6</v>
      </c>
      <c r="H88" s="43">
        <v>12</v>
      </c>
      <c r="I88" s="235" t="s">
        <v>17</v>
      </c>
      <c r="J88" s="43">
        <v>22</v>
      </c>
    </row>
    <row r="89" spans="1:11" s="89" customFormat="1" ht="8.1" customHeight="1">
      <c r="B89" s="36"/>
      <c r="C89" s="31"/>
      <c r="D89" s="39"/>
      <c r="E89" s="39"/>
      <c r="F89" s="39"/>
      <c r="G89" s="39"/>
      <c r="H89" s="39"/>
      <c r="I89" s="39"/>
      <c r="J89" s="39"/>
    </row>
    <row r="90" spans="1:11" s="89" customFormat="1" ht="20.100000000000001" customHeight="1">
      <c r="A90" s="89" t="s">
        <v>28</v>
      </c>
      <c r="B90" s="36"/>
      <c r="C90" s="31">
        <v>2018</v>
      </c>
      <c r="D90" s="39">
        <f t="shared" ref="D90:D93" si="17">SUM(E90:J90)</f>
        <v>25</v>
      </c>
      <c r="E90" s="235">
        <v>4</v>
      </c>
      <c r="F90" s="241">
        <v>0</v>
      </c>
      <c r="G90" s="235">
        <v>2</v>
      </c>
      <c r="H90" s="235">
        <v>16</v>
      </c>
      <c r="I90" s="235">
        <v>1</v>
      </c>
      <c r="J90" s="235">
        <v>2</v>
      </c>
    </row>
    <row r="91" spans="1:11" s="89" customFormat="1" ht="20.100000000000001" customHeight="1">
      <c r="B91" s="36"/>
      <c r="C91" s="31">
        <v>2019</v>
      </c>
      <c r="D91" s="39">
        <f t="shared" si="17"/>
        <v>33</v>
      </c>
      <c r="E91" s="33">
        <v>4</v>
      </c>
      <c r="F91" s="33" t="s">
        <v>17</v>
      </c>
      <c r="G91" s="33">
        <v>2</v>
      </c>
      <c r="H91" s="33">
        <v>15</v>
      </c>
      <c r="I91" s="33" t="s">
        <v>17</v>
      </c>
      <c r="J91" s="33">
        <v>12</v>
      </c>
    </row>
    <row r="92" spans="1:11" s="89" customFormat="1" ht="20.100000000000001" customHeight="1">
      <c r="B92" s="36"/>
      <c r="C92" s="31">
        <v>2020</v>
      </c>
      <c r="D92" s="39">
        <f t="shared" si="17"/>
        <v>24</v>
      </c>
      <c r="E92" s="43">
        <v>6</v>
      </c>
      <c r="F92" s="43">
        <v>1</v>
      </c>
      <c r="G92" s="43">
        <v>1</v>
      </c>
      <c r="H92" s="43">
        <v>9</v>
      </c>
      <c r="I92" s="235" t="s">
        <v>17</v>
      </c>
      <c r="J92" s="43">
        <v>7</v>
      </c>
    </row>
    <row r="93" spans="1:11" s="89" customFormat="1" ht="20.100000000000001" customHeight="1">
      <c r="B93" s="36"/>
      <c r="C93" s="31">
        <v>2021</v>
      </c>
      <c r="D93" s="39">
        <f t="shared" si="17"/>
        <v>22</v>
      </c>
      <c r="E93" s="43">
        <v>3</v>
      </c>
      <c r="F93" s="43" t="s">
        <v>17</v>
      </c>
      <c r="G93" s="43" t="s">
        <v>17</v>
      </c>
      <c r="H93" s="43">
        <v>9</v>
      </c>
      <c r="I93" s="235" t="s">
        <v>17</v>
      </c>
      <c r="J93" s="43">
        <v>10</v>
      </c>
    </row>
    <row r="94" spans="1:11" ht="8.1" customHeight="1">
      <c r="A94" s="45"/>
      <c r="B94" s="45"/>
      <c r="C94" s="45"/>
      <c r="D94" s="45"/>
      <c r="E94" s="45"/>
      <c r="F94" s="45"/>
      <c r="G94" s="45"/>
      <c r="H94" s="45"/>
      <c r="I94" s="45"/>
      <c r="J94" s="45"/>
      <c r="K94" s="44"/>
    </row>
    <row r="95" spans="1:11" ht="20.100000000000001" customHeight="1">
      <c r="A95" s="89"/>
      <c r="B95" s="89"/>
      <c r="C95" s="31"/>
      <c r="D95" s="243"/>
      <c r="E95" s="244"/>
      <c r="F95" s="89"/>
      <c r="G95" s="89"/>
      <c r="H95" s="246"/>
      <c r="I95" s="247"/>
      <c r="K95" s="245" t="s">
        <v>29</v>
      </c>
    </row>
    <row r="96" spans="1:11" ht="20.100000000000001" customHeight="1">
      <c r="A96" s="89"/>
      <c r="B96" s="89"/>
      <c r="C96" s="31"/>
      <c r="D96" s="245"/>
      <c r="E96" s="235"/>
      <c r="F96" s="89"/>
      <c r="G96" s="89"/>
      <c r="H96" s="235"/>
      <c r="I96" s="244"/>
      <c r="K96" s="237" t="s">
        <v>30</v>
      </c>
    </row>
  </sheetData>
  <mergeCells count="2">
    <mergeCell ref="F7:H7"/>
    <mergeCell ref="F8:H8"/>
  </mergeCells>
  <printOptions horizontalCentered="1"/>
  <pageMargins left="0.55000000000000004" right="0.55000000000000004" top="0.55000000000000004" bottom="0.55000000000000004" header="0.55000000000000004" footer="0.55000000000000004"/>
  <pageSetup paperSize="9" scale="47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7030A0"/>
  </sheetPr>
  <dimension ref="B2:D45"/>
  <sheetViews>
    <sheetView topLeftCell="A25" workbookViewId="0">
      <selection activeCell="U54" sqref="U54"/>
    </sheetView>
  </sheetViews>
  <sheetFormatPr defaultColWidth="9" defaultRowHeight="15"/>
  <cols>
    <col min="2" max="2" width="17.85546875" customWidth="1"/>
    <col min="3" max="3" width="9.7109375" customWidth="1"/>
    <col min="4" max="4" width="9.5703125" customWidth="1"/>
  </cols>
  <sheetData>
    <row r="2" spans="2:4">
      <c r="B2" s="216" t="s">
        <v>76</v>
      </c>
      <c r="C2" s="217"/>
      <c r="D2" s="217"/>
    </row>
    <row r="3" spans="2:4">
      <c r="B3" s="217"/>
      <c r="C3" s="216">
        <v>2019</v>
      </c>
      <c r="D3" s="216">
        <v>2020</v>
      </c>
    </row>
    <row r="4" spans="2:4">
      <c r="B4" s="218" t="s">
        <v>13</v>
      </c>
      <c r="C4" s="219">
        <v>42</v>
      </c>
      <c r="D4" s="219">
        <v>37</v>
      </c>
    </row>
    <row r="5" spans="2:4">
      <c r="B5" s="220" t="s">
        <v>14</v>
      </c>
      <c r="C5" s="219">
        <v>105</v>
      </c>
      <c r="D5" s="219">
        <v>89</v>
      </c>
    </row>
    <row r="6" spans="2:4">
      <c r="B6" s="220" t="s">
        <v>15</v>
      </c>
      <c r="C6" s="219">
        <v>445</v>
      </c>
      <c r="D6" s="219">
        <v>246</v>
      </c>
    </row>
    <row r="7" spans="2:4">
      <c r="B7" s="221" t="s">
        <v>16</v>
      </c>
      <c r="C7" s="219">
        <v>25</v>
      </c>
      <c r="D7" s="219">
        <v>12</v>
      </c>
    </row>
    <row r="8" spans="2:4">
      <c r="B8" s="221" t="s">
        <v>18</v>
      </c>
      <c r="C8" s="219">
        <v>37</v>
      </c>
      <c r="D8" s="219">
        <v>44</v>
      </c>
    </row>
    <row r="9" spans="2:4">
      <c r="B9" s="222" t="s">
        <v>19</v>
      </c>
      <c r="C9" s="219">
        <v>26</v>
      </c>
      <c r="D9" s="219">
        <v>29</v>
      </c>
    </row>
    <row r="10" spans="2:4">
      <c r="B10" s="223" t="s">
        <v>20</v>
      </c>
      <c r="C10" s="219">
        <v>30</v>
      </c>
      <c r="D10" s="219">
        <v>30</v>
      </c>
    </row>
    <row r="11" spans="2:4">
      <c r="B11" s="224" t="s">
        <v>21</v>
      </c>
      <c r="C11" s="219">
        <v>181</v>
      </c>
      <c r="D11" s="219">
        <v>118</v>
      </c>
    </row>
    <row r="12" spans="2:4">
      <c r="B12" s="221" t="s">
        <v>22</v>
      </c>
      <c r="C12" s="219">
        <v>113</v>
      </c>
      <c r="D12" s="219">
        <v>100</v>
      </c>
    </row>
    <row r="13" spans="2:4">
      <c r="B13" s="220" t="s">
        <v>23</v>
      </c>
      <c r="C13" s="219">
        <v>17</v>
      </c>
      <c r="D13" s="219">
        <v>11</v>
      </c>
    </row>
    <row r="14" spans="2:4">
      <c r="B14" s="221" t="s">
        <v>24</v>
      </c>
      <c r="C14" s="219">
        <v>1</v>
      </c>
      <c r="D14" s="219">
        <v>2</v>
      </c>
    </row>
    <row r="15" spans="2:4">
      <c r="B15" s="217" t="s">
        <v>25</v>
      </c>
      <c r="C15" s="219">
        <v>17</v>
      </c>
      <c r="D15" s="219">
        <v>22</v>
      </c>
    </row>
    <row r="16" spans="2:4">
      <c r="B16" s="220" t="s">
        <v>26</v>
      </c>
      <c r="C16" s="219">
        <v>34</v>
      </c>
      <c r="D16" s="219">
        <v>28</v>
      </c>
    </row>
    <row r="17" spans="2:4">
      <c r="B17" s="218" t="s">
        <v>77</v>
      </c>
      <c r="C17" s="219">
        <v>23</v>
      </c>
      <c r="D17" s="219">
        <v>16</v>
      </c>
    </row>
    <row r="18" spans="2:4">
      <c r="B18" s="225" t="s">
        <v>28</v>
      </c>
      <c r="C18" s="219">
        <v>7</v>
      </c>
      <c r="D18" s="219">
        <v>5</v>
      </c>
    </row>
    <row r="19" spans="2:4">
      <c r="B19" s="225"/>
      <c r="C19" s="219"/>
      <c r="D19" s="219"/>
    </row>
    <row r="20" spans="2:4">
      <c r="B20" s="226" t="s">
        <v>36</v>
      </c>
      <c r="C20" s="227">
        <v>1103</v>
      </c>
      <c r="D20" s="227">
        <v>789</v>
      </c>
    </row>
    <row r="27" spans="2:4">
      <c r="B27" s="216" t="s">
        <v>78</v>
      </c>
      <c r="C27" s="217"/>
      <c r="D27" s="217"/>
    </row>
    <row r="28" spans="2:4">
      <c r="B28" s="217"/>
      <c r="C28" s="216">
        <v>2019</v>
      </c>
      <c r="D28" s="216">
        <v>2020</v>
      </c>
    </row>
    <row r="29" spans="2:4">
      <c r="B29" s="218" t="s">
        <v>13</v>
      </c>
      <c r="C29" s="219">
        <v>136</v>
      </c>
      <c r="D29" s="219">
        <v>97</v>
      </c>
    </row>
    <row r="30" spans="2:4">
      <c r="B30" s="220" t="s">
        <v>14</v>
      </c>
      <c r="C30" s="219">
        <v>397</v>
      </c>
      <c r="D30" s="219">
        <v>283</v>
      </c>
    </row>
    <row r="31" spans="2:4">
      <c r="B31" s="220" t="s">
        <v>15</v>
      </c>
      <c r="C31" s="219">
        <v>1420</v>
      </c>
      <c r="D31" s="219">
        <v>842</v>
      </c>
    </row>
    <row r="32" spans="2:4">
      <c r="B32" s="221" t="s">
        <v>16</v>
      </c>
      <c r="C32" s="219">
        <v>80</v>
      </c>
      <c r="D32" s="219">
        <v>65</v>
      </c>
    </row>
    <row r="33" spans="2:4">
      <c r="B33" s="221" t="s">
        <v>18</v>
      </c>
      <c r="C33" s="219">
        <v>161</v>
      </c>
      <c r="D33" s="219">
        <v>135</v>
      </c>
    </row>
    <row r="34" spans="2:4">
      <c r="B34" s="222" t="s">
        <v>19</v>
      </c>
      <c r="C34" s="219">
        <v>95</v>
      </c>
      <c r="D34" s="219">
        <v>70</v>
      </c>
    </row>
    <row r="35" spans="2:4">
      <c r="B35" s="223" t="s">
        <v>20</v>
      </c>
      <c r="C35" s="219">
        <v>85</v>
      </c>
      <c r="D35" s="219">
        <v>58</v>
      </c>
    </row>
    <row r="36" spans="2:4">
      <c r="B36" s="224" t="s">
        <v>21</v>
      </c>
      <c r="C36" s="219">
        <v>501</v>
      </c>
      <c r="D36" s="219">
        <v>362</v>
      </c>
    </row>
    <row r="37" spans="2:4">
      <c r="B37" s="221" t="s">
        <v>22</v>
      </c>
      <c r="C37" s="219">
        <v>441</v>
      </c>
      <c r="D37" s="219">
        <v>350</v>
      </c>
    </row>
    <row r="38" spans="2:4">
      <c r="B38" s="220" t="s">
        <v>23</v>
      </c>
      <c r="C38" s="219">
        <v>66</v>
      </c>
      <c r="D38" s="219">
        <v>59</v>
      </c>
    </row>
    <row r="39" spans="2:4">
      <c r="B39" s="221" t="s">
        <v>24</v>
      </c>
      <c r="C39" s="219">
        <v>12</v>
      </c>
      <c r="D39" s="219">
        <v>8</v>
      </c>
    </row>
    <row r="40" spans="2:4">
      <c r="B40" s="217" t="s">
        <v>25</v>
      </c>
      <c r="C40" s="219">
        <v>98</v>
      </c>
      <c r="D40" s="219">
        <v>82</v>
      </c>
    </row>
    <row r="41" spans="2:4">
      <c r="B41" s="220" t="s">
        <v>26</v>
      </c>
      <c r="C41" s="219">
        <v>167</v>
      </c>
      <c r="D41" s="219">
        <v>85</v>
      </c>
    </row>
    <row r="42" spans="2:4">
      <c r="B42" s="218" t="s">
        <v>77</v>
      </c>
      <c r="C42" s="219">
        <v>117</v>
      </c>
      <c r="D42" s="219">
        <v>79</v>
      </c>
    </row>
    <row r="43" spans="2:4">
      <c r="B43" s="225" t="s">
        <v>28</v>
      </c>
      <c r="C43" s="219">
        <v>33</v>
      </c>
      <c r="D43" s="219">
        <v>24</v>
      </c>
    </row>
    <row r="44" spans="2:4">
      <c r="B44" s="225"/>
      <c r="C44" s="219"/>
      <c r="D44" s="219"/>
    </row>
    <row r="45" spans="2:4">
      <c r="B45" s="226" t="s">
        <v>36</v>
      </c>
      <c r="C45" s="227">
        <v>3809</v>
      </c>
      <c r="D45" s="227">
        <v>2599</v>
      </c>
    </row>
  </sheetData>
  <pageMargins left="0.7" right="0.7" top="0.75" bottom="0.75" header="0.3" footer="0.3"/>
  <pageSetup orientation="portrait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Q80"/>
  <sheetViews>
    <sheetView view="pageBreakPreview" topLeftCell="A3" zoomScaleNormal="100" zoomScaleSheetLayoutView="100" workbookViewId="0">
      <selection activeCell="A4" sqref="A4"/>
    </sheetView>
  </sheetViews>
  <sheetFormatPr defaultColWidth="9" defaultRowHeight="20.100000000000001" customHeight="1"/>
  <cols>
    <col min="1" max="3" width="12.7109375" style="1" customWidth="1"/>
    <col min="4" max="10" width="15.7109375" style="1" customWidth="1"/>
    <col min="11" max="11" width="1.7109375" style="1" customWidth="1"/>
    <col min="12" max="12" width="10.7109375" style="1" customWidth="1"/>
    <col min="13" max="15" width="9" style="1"/>
    <col min="16" max="16" width="15.28515625" style="1" customWidth="1"/>
    <col min="17" max="17" width="16.7109375" style="1" customWidth="1"/>
    <col min="18" max="16384" width="9" style="1"/>
  </cols>
  <sheetData>
    <row r="1" spans="1:11" ht="8.1" customHeight="1">
      <c r="A1" s="174"/>
      <c r="B1" s="174"/>
      <c r="C1" s="175"/>
      <c r="D1" s="174"/>
      <c r="E1" s="174"/>
      <c r="F1" s="174"/>
      <c r="G1" s="174"/>
      <c r="H1" s="174"/>
      <c r="I1" s="174"/>
      <c r="J1" s="174"/>
      <c r="K1" s="174"/>
    </row>
    <row r="2" spans="1:11" ht="8.1" customHeight="1">
      <c r="A2" s="174"/>
      <c r="B2" s="174"/>
      <c r="C2" s="175"/>
      <c r="D2" s="174"/>
      <c r="E2" s="174"/>
      <c r="F2" s="174"/>
      <c r="G2" s="174"/>
      <c r="H2" s="174"/>
      <c r="I2" s="174"/>
      <c r="J2" s="174"/>
      <c r="K2" s="174"/>
    </row>
    <row r="3" spans="1:11" ht="20.100000000000001" customHeight="1">
      <c r="A3" s="176" t="s">
        <v>387</v>
      </c>
      <c r="B3" s="176"/>
      <c r="C3" s="175"/>
      <c r="D3" s="174"/>
      <c r="E3" s="174"/>
      <c r="F3" s="174"/>
      <c r="G3" s="174"/>
      <c r="H3" s="174"/>
      <c r="I3" s="174"/>
      <c r="J3" s="174"/>
      <c r="K3" s="174"/>
    </row>
    <row r="4" spans="1:11" ht="20.100000000000001" customHeight="1">
      <c r="A4" s="177" t="s">
        <v>388</v>
      </c>
      <c r="B4" s="177"/>
      <c r="C4" s="175"/>
      <c r="D4" s="174"/>
      <c r="E4" s="174"/>
      <c r="F4" s="174"/>
      <c r="G4" s="174"/>
      <c r="H4" s="174"/>
      <c r="I4" s="174"/>
      <c r="J4" s="174"/>
      <c r="K4" s="174"/>
    </row>
    <row r="5" spans="1:11" ht="8.1" customHeight="1">
      <c r="A5" s="12"/>
      <c r="B5" s="12"/>
      <c r="C5" s="12"/>
      <c r="D5" s="12"/>
      <c r="E5" s="12"/>
      <c r="F5" s="12"/>
      <c r="G5" s="12"/>
      <c r="H5" s="12"/>
      <c r="I5" s="12"/>
      <c r="J5" s="12"/>
      <c r="K5" s="11"/>
    </row>
    <row r="6" spans="1:11" ht="8.1" customHeight="1">
      <c r="A6" s="13"/>
      <c r="B6" s="13"/>
      <c r="C6" s="13"/>
      <c r="D6" s="13"/>
      <c r="E6" s="13"/>
      <c r="F6" s="13"/>
      <c r="G6" s="13"/>
      <c r="H6" s="13"/>
      <c r="I6" s="13"/>
      <c r="J6" s="13"/>
      <c r="K6" s="11"/>
    </row>
    <row r="7" spans="1:11" ht="20.100000000000001" customHeight="1">
      <c r="A7" s="115" t="s">
        <v>79</v>
      </c>
      <c r="B7" s="115"/>
      <c r="C7" s="178" t="s">
        <v>4</v>
      </c>
      <c r="D7" s="179" t="s">
        <v>80</v>
      </c>
      <c r="E7" s="179" t="s">
        <v>80</v>
      </c>
      <c r="F7" s="179" t="s">
        <v>80</v>
      </c>
      <c r="G7" s="179" t="s">
        <v>80</v>
      </c>
      <c r="H7" s="179" t="s">
        <v>80</v>
      </c>
      <c r="I7" s="179" t="s">
        <v>81</v>
      </c>
      <c r="J7" s="179" t="s">
        <v>81</v>
      </c>
      <c r="K7" s="14"/>
    </row>
    <row r="8" spans="1:11" ht="20.100000000000001" customHeight="1">
      <c r="A8" s="119" t="s">
        <v>82</v>
      </c>
      <c r="B8" s="119"/>
      <c r="C8" s="180" t="s">
        <v>6</v>
      </c>
      <c r="D8" s="179" t="s">
        <v>83</v>
      </c>
      <c r="E8" s="179" t="s">
        <v>84</v>
      </c>
      <c r="F8" s="179" t="s">
        <v>85</v>
      </c>
      <c r="G8" s="179" t="s">
        <v>86</v>
      </c>
      <c r="H8" s="179" t="s">
        <v>87</v>
      </c>
      <c r="I8" s="179" t="s">
        <v>88</v>
      </c>
      <c r="J8" s="179" t="s">
        <v>89</v>
      </c>
      <c r="K8" s="18"/>
    </row>
    <row r="9" spans="1:11" ht="20.100000000000001" customHeight="1">
      <c r="A9" s="119"/>
      <c r="B9" s="119"/>
      <c r="C9" s="180"/>
      <c r="D9" s="179" t="s">
        <v>90</v>
      </c>
      <c r="E9" s="181" t="s">
        <v>91</v>
      </c>
      <c r="F9" s="179" t="s">
        <v>92</v>
      </c>
      <c r="G9" s="181" t="s">
        <v>93</v>
      </c>
      <c r="H9" s="181" t="s">
        <v>93</v>
      </c>
      <c r="I9" s="179" t="s">
        <v>94</v>
      </c>
      <c r="J9" s="179" t="s">
        <v>95</v>
      </c>
      <c r="K9" s="18"/>
    </row>
    <row r="10" spans="1:11" ht="20.100000000000001" customHeight="1">
      <c r="A10" s="119"/>
      <c r="B10" s="119"/>
      <c r="C10" s="180"/>
      <c r="D10" s="181" t="s">
        <v>91</v>
      </c>
      <c r="E10" s="181" t="s">
        <v>96</v>
      </c>
      <c r="F10" s="181" t="s">
        <v>91</v>
      </c>
      <c r="G10" s="181" t="s">
        <v>97</v>
      </c>
      <c r="H10" s="181" t="s">
        <v>98</v>
      </c>
      <c r="I10" s="181" t="s">
        <v>99</v>
      </c>
      <c r="J10" s="179" t="s">
        <v>94</v>
      </c>
      <c r="K10" s="18"/>
    </row>
    <row r="11" spans="1:11" ht="20.100000000000001" customHeight="1">
      <c r="A11" s="119"/>
      <c r="B11" s="119"/>
      <c r="C11" s="180"/>
      <c r="D11" s="181" t="s">
        <v>96</v>
      </c>
      <c r="E11" s="181" t="s">
        <v>100</v>
      </c>
      <c r="F11" s="182" t="s">
        <v>101</v>
      </c>
      <c r="G11" s="181"/>
      <c r="H11" s="181"/>
      <c r="I11" s="181" t="s">
        <v>102</v>
      </c>
      <c r="J11" s="181" t="s">
        <v>99</v>
      </c>
      <c r="K11" s="18"/>
    </row>
    <row r="12" spans="1:11" ht="20.100000000000001" customHeight="1">
      <c r="A12" s="119"/>
      <c r="B12" s="119"/>
      <c r="C12" s="180"/>
      <c r="D12" s="181" t="s">
        <v>103</v>
      </c>
      <c r="E12" s="181"/>
      <c r="F12" s="181" t="s">
        <v>104</v>
      </c>
      <c r="G12" s="181"/>
      <c r="H12" s="181"/>
      <c r="I12" s="181" t="s">
        <v>105</v>
      </c>
      <c r="J12" s="181" t="s">
        <v>106</v>
      </c>
      <c r="K12" s="18"/>
    </row>
    <row r="13" spans="1:11" ht="20.100000000000001" customHeight="1">
      <c r="A13" s="119"/>
      <c r="B13" s="119"/>
      <c r="C13" s="180"/>
      <c r="D13" s="119"/>
      <c r="E13" s="181"/>
      <c r="F13" s="181"/>
      <c r="G13" s="181"/>
      <c r="H13" s="181"/>
      <c r="I13" s="181"/>
      <c r="J13" s="181" t="s">
        <v>107</v>
      </c>
      <c r="K13" s="27"/>
    </row>
    <row r="14" spans="1:11" ht="20.100000000000001" customHeight="1">
      <c r="A14" s="119"/>
      <c r="B14" s="119"/>
      <c r="C14" s="180"/>
      <c r="D14" s="119"/>
      <c r="E14" s="181"/>
      <c r="F14" s="181"/>
      <c r="G14" s="181"/>
      <c r="H14" s="181"/>
      <c r="I14" s="190"/>
      <c r="J14" s="181" t="s">
        <v>105</v>
      </c>
      <c r="K14" s="14"/>
    </row>
    <row r="15" spans="1:11" ht="8.1" customHeight="1">
      <c r="A15" s="22"/>
      <c r="B15" s="22"/>
      <c r="C15" s="22"/>
      <c r="D15" s="22"/>
      <c r="E15" s="22"/>
      <c r="F15" s="22"/>
      <c r="G15" s="22"/>
      <c r="H15" s="22"/>
      <c r="I15" s="22"/>
      <c r="J15" s="22"/>
      <c r="K15" s="18"/>
    </row>
    <row r="16" spans="1:11" ht="8.1" customHeight="1">
      <c r="A16" s="23"/>
      <c r="B16" s="23"/>
      <c r="C16" s="23"/>
      <c r="D16" s="23"/>
      <c r="E16" s="23"/>
      <c r="F16" s="23"/>
      <c r="G16" s="23"/>
      <c r="H16" s="23"/>
      <c r="I16" s="23"/>
      <c r="J16" s="23"/>
      <c r="K16" s="35"/>
    </row>
    <row r="17" spans="1:17" ht="20.100000000000001" customHeight="1">
      <c r="A17" s="162" t="s">
        <v>12</v>
      </c>
      <c r="B17" s="162"/>
      <c r="C17" s="166">
        <v>2018</v>
      </c>
      <c r="D17" s="183">
        <f t="shared" ref="D17:F19" si="0">SUM(D21,D25,D29,D33,D37,D41,D45,D49,D53,D57,D61,D65,D69)</f>
        <v>32</v>
      </c>
      <c r="E17" s="184">
        <f t="shared" si="0"/>
        <v>3863</v>
      </c>
      <c r="F17" s="183">
        <f t="shared" si="0"/>
        <v>10</v>
      </c>
      <c r="G17" s="183">
        <f t="shared" ref="G17:H19" si="1">SUM(G21,G25,G29,G33,G37,G41,G45,G49,G53,G57,G61,G65,G69)</f>
        <v>16</v>
      </c>
      <c r="H17" s="183">
        <f t="shared" si="1"/>
        <v>22</v>
      </c>
      <c r="I17" s="191">
        <f t="shared" ref="I17:J18" si="2">SUM(I21,I25,I29,I33,I37,I41,I45,I49,I53,I57,I61,I65,I69)</f>
        <v>54.494408650000004</v>
      </c>
      <c r="J17" s="191">
        <f t="shared" si="2"/>
        <v>606.00323335000019</v>
      </c>
      <c r="K17" s="35"/>
      <c r="L17" s="192"/>
      <c r="M17" s="193"/>
      <c r="N17" s="193"/>
      <c r="O17" s="193"/>
      <c r="P17" s="201"/>
      <c r="Q17" s="201"/>
    </row>
    <row r="18" spans="1:17" ht="20.100000000000001" customHeight="1">
      <c r="A18" s="162"/>
      <c r="B18" s="162"/>
      <c r="C18" s="166">
        <v>2019</v>
      </c>
      <c r="D18" s="183">
        <f t="shared" si="0"/>
        <v>32</v>
      </c>
      <c r="E18" s="184">
        <f t="shared" si="0"/>
        <v>4615</v>
      </c>
      <c r="F18" s="183">
        <f t="shared" si="0"/>
        <v>5</v>
      </c>
      <c r="G18" s="183">
        <f t="shared" si="1"/>
        <v>18</v>
      </c>
      <c r="H18" s="183">
        <f t="shared" si="1"/>
        <v>43</v>
      </c>
      <c r="I18" s="194">
        <f t="shared" si="2"/>
        <v>209.48054382000004</v>
      </c>
      <c r="J18" s="194">
        <f t="shared" si="2"/>
        <v>2576.4233683000002</v>
      </c>
      <c r="K18" s="35"/>
      <c r="L18" s="192"/>
      <c r="M18" s="193"/>
      <c r="N18" s="193"/>
      <c r="O18" s="193"/>
      <c r="P18" s="202"/>
      <c r="Q18" s="202"/>
    </row>
    <row r="19" spans="1:17" ht="20.100000000000001" customHeight="1">
      <c r="A19" s="162"/>
      <c r="B19" s="162"/>
      <c r="C19" s="169">
        <v>2020</v>
      </c>
      <c r="D19" s="183">
        <f t="shared" si="0"/>
        <v>32</v>
      </c>
      <c r="E19" s="168">
        <f t="shared" si="0"/>
        <v>3596</v>
      </c>
      <c r="F19" s="185">
        <f t="shared" si="0"/>
        <v>4</v>
      </c>
      <c r="G19" s="185">
        <f t="shared" si="1"/>
        <v>16</v>
      </c>
      <c r="H19" s="185">
        <f t="shared" si="1"/>
        <v>49</v>
      </c>
      <c r="I19" s="195">
        <f>SUM(I23,I27,I31,I35,I39,I43,I47,I51,I55,I59,I63,I67,I71)</f>
        <v>61.336279669999996</v>
      </c>
      <c r="J19" s="195">
        <f>SUM(J23,J27,J31,J35,J39,J43,J47,J51,J55,J59,J63,J67,J71)</f>
        <v>436.22610795999998</v>
      </c>
      <c r="K19" s="35"/>
    </row>
    <row r="20" spans="1:17" ht="8.1" customHeight="1">
      <c r="A20" s="164"/>
      <c r="B20" s="164"/>
      <c r="C20" s="170"/>
      <c r="D20" s="160"/>
      <c r="E20" s="159"/>
      <c r="F20" s="160"/>
      <c r="G20" s="160"/>
      <c r="H20" s="160"/>
      <c r="I20" s="196"/>
      <c r="J20" s="196"/>
      <c r="K20" s="35"/>
    </row>
    <row r="21" spans="1:17" ht="20.100000000000001" customHeight="1">
      <c r="A21" s="164" t="s">
        <v>108</v>
      </c>
      <c r="B21" s="164"/>
      <c r="C21" s="170">
        <v>2018</v>
      </c>
      <c r="D21" s="160">
        <v>2</v>
      </c>
      <c r="E21" s="159">
        <v>280</v>
      </c>
      <c r="F21" s="160">
        <v>2</v>
      </c>
      <c r="G21" s="171" t="s">
        <v>17</v>
      </c>
      <c r="H21" s="160">
        <v>3</v>
      </c>
      <c r="I21" s="197">
        <f>4428080/1000000</f>
        <v>4.4280799999999996</v>
      </c>
      <c r="J21" s="197">
        <f>5869370/1000000</f>
        <v>5.86937</v>
      </c>
      <c r="K21" s="186"/>
    </row>
    <row r="22" spans="1:17" ht="20.100000000000001" customHeight="1">
      <c r="A22" s="164"/>
      <c r="B22" s="164"/>
      <c r="C22" s="170">
        <v>2019</v>
      </c>
      <c r="D22" s="105">
        <v>2</v>
      </c>
      <c r="E22" s="137">
        <v>313</v>
      </c>
      <c r="F22" s="137">
        <v>1</v>
      </c>
      <c r="G22" s="137">
        <v>1</v>
      </c>
      <c r="H22" s="137">
        <v>10</v>
      </c>
      <c r="I22" s="198">
        <v>109.6655545</v>
      </c>
      <c r="J22" s="198">
        <v>1153.3567215</v>
      </c>
      <c r="K22" s="186"/>
    </row>
    <row r="23" spans="1:17" ht="20.100000000000001" customHeight="1">
      <c r="A23" s="164"/>
      <c r="B23" s="164"/>
      <c r="C23" s="170">
        <v>2020</v>
      </c>
      <c r="D23" s="160">
        <v>2</v>
      </c>
      <c r="E23" s="159">
        <v>189</v>
      </c>
      <c r="F23" s="160">
        <v>1</v>
      </c>
      <c r="G23" s="160" t="s">
        <v>17</v>
      </c>
      <c r="H23" s="160">
        <v>3</v>
      </c>
      <c r="I23" s="198">
        <v>2.6634359999999999</v>
      </c>
      <c r="J23" s="198">
        <v>231.23679898</v>
      </c>
      <c r="K23" s="186"/>
    </row>
    <row r="24" spans="1:17" ht="8.1" customHeight="1">
      <c r="A24" s="164"/>
      <c r="B24" s="164"/>
      <c r="C24" s="170"/>
      <c r="D24" s="160"/>
      <c r="E24" s="159"/>
      <c r="F24" s="160"/>
      <c r="G24" s="160"/>
      <c r="H24" s="160"/>
      <c r="I24" s="196"/>
      <c r="J24" s="196"/>
      <c r="K24" s="186"/>
    </row>
    <row r="25" spans="1:17" ht="20.100000000000001" customHeight="1">
      <c r="A25" s="164" t="s">
        <v>14</v>
      </c>
      <c r="B25" s="164"/>
      <c r="C25" s="170">
        <v>2018</v>
      </c>
      <c r="D25" s="187">
        <v>5</v>
      </c>
      <c r="E25" s="39">
        <v>612</v>
      </c>
      <c r="F25" s="171" t="s">
        <v>17</v>
      </c>
      <c r="G25" s="171" t="s">
        <v>17</v>
      </c>
      <c r="H25" s="187">
        <v>2</v>
      </c>
      <c r="I25" s="197">
        <f>17144841.1/1000000</f>
        <v>17.144841100000001</v>
      </c>
      <c r="J25" s="197">
        <f>24476512.9/1000000</f>
        <v>24.476512899999999</v>
      </c>
      <c r="K25" s="186"/>
    </row>
    <row r="26" spans="1:17" ht="20.100000000000001" customHeight="1">
      <c r="A26" s="164"/>
      <c r="B26" s="164"/>
      <c r="C26" s="170">
        <v>2019</v>
      </c>
      <c r="D26" s="105">
        <v>5</v>
      </c>
      <c r="E26" s="136">
        <v>782</v>
      </c>
      <c r="F26" s="136">
        <v>2</v>
      </c>
      <c r="G26" s="137">
        <v>3</v>
      </c>
      <c r="H26" s="136">
        <v>4</v>
      </c>
      <c r="I26" s="199">
        <v>9.3148806000000004</v>
      </c>
      <c r="J26" s="199">
        <v>42.927022399999998</v>
      </c>
      <c r="K26" s="186"/>
    </row>
    <row r="27" spans="1:17" ht="20.100000000000001" customHeight="1">
      <c r="A27" s="164"/>
      <c r="B27" s="164"/>
      <c r="C27" s="170">
        <v>2020</v>
      </c>
      <c r="D27" s="105">
        <v>5</v>
      </c>
      <c r="E27" s="137">
        <v>573</v>
      </c>
      <c r="F27" s="137">
        <v>2</v>
      </c>
      <c r="G27" s="160">
        <v>1</v>
      </c>
      <c r="H27" s="137">
        <v>7</v>
      </c>
      <c r="I27" s="198">
        <v>4.7567899999999996</v>
      </c>
      <c r="J27" s="198">
        <v>10.397309999999999</v>
      </c>
      <c r="K27" s="186"/>
    </row>
    <row r="28" spans="1:17" ht="8.1" customHeight="1">
      <c r="A28" s="164"/>
      <c r="B28" s="164"/>
      <c r="C28" s="170"/>
      <c r="D28" s="187"/>
      <c r="E28" s="39"/>
      <c r="F28" s="187"/>
      <c r="G28" s="187"/>
      <c r="H28" s="187"/>
      <c r="I28" s="200"/>
      <c r="J28" s="200"/>
      <c r="K28" s="186"/>
    </row>
    <row r="29" spans="1:17" ht="20.100000000000001" customHeight="1">
      <c r="A29" s="164" t="s">
        <v>109</v>
      </c>
      <c r="B29" s="164"/>
      <c r="C29" s="170">
        <v>2018</v>
      </c>
      <c r="D29" s="160">
        <v>5</v>
      </c>
      <c r="E29" s="159">
        <v>1097</v>
      </c>
      <c r="F29" s="160">
        <v>1</v>
      </c>
      <c r="G29" s="160">
        <v>9</v>
      </c>
      <c r="H29" s="160">
        <v>9</v>
      </c>
      <c r="I29" s="197">
        <f>13075503.49/1000000</f>
        <v>13.075503490000001</v>
      </c>
      <c r="J29" s="197">
        <f>40581814.42/1000000</f>
        <v>40.581814420000001</v>
      </c>
      <c r="K29" s="186"/>
    </row>
    <row r="30" spans="1:17" ht="20.100000000000001" customHeight="1">
      <c r="A30" s="164"/>
      <c r="B30" s="164"/>
      <c r="C30" s="170">
        <v>2019</v>
      </c>
      <c r="D30" s="105">
        <v>5</v>
      </c>
      <c r="E30" s="137">
        <v>1451</v>
      </c>
      <c r="F30" s="137">
        <v>1</v>
      </c>
      <c r="G30" s="137">
        <v>11</v>
      </c>
      <c r="H30" s="137">
        <v>14</v>
      </c>
      <c r="I30" s="198">
        <v>10.02611475</v>
      </c>
      <c r="J30" s="198">
        <v>603.28204525000001</v>
      </c>
      <c r="K30" s="186"/>
    </row>
    <row r="31" spans="1:17" ht="20.100000000000001" customHeight="1">
      <c r="A31" s="164"/>
      <c r="B31" s="164"/>
      <c r="C31" s="170">
        <v>2020</v>
      </c>
      <c r="D31" s="160">
        <v>5</v>
      </c>
      <c r="E31" s="159">
        <v>1051</v>
      </c>
      <c r="F31" s="160" t="s">
        <v>17</v>
      </c>
      <c r="G31" s="160">
        <v>4</v>
      </c>
      <c r="H31" s="160">
        <v>14</v>
      </c>
      <c r="I31" s="198">
        <v>17.0684313</v>
      </c>
      <c r="J31" s="198">
        <v>69.912258050000005</v>
      </c>
      <c r="K31" s="186"/>
    </row>
    <row r="32" spans="1:17" ht="8.1" customHeight="1">
      <c r="A32" s="164"/>
      <c r="B32" s="164"/>
      <c r="C32" s="170"/>
      <c r="D32" s="160"/>
      <c r="E32" s="159"/>
      <c r="F32" s="160"/>
      <c r="G32" s="160"/>
      <c r="H32" s="160"/>
      <c r="I32" s="196"/>
      <c r="J32" s="196"/>
      <c r="K32" s="186"/>
    </row>
    <row r="33" spans="1:11" ht="20.100000000000001" customHeight="1">
      <c r="A33" s="164" t="s">
        <v>18</v>
      </c>
      <c r="B33" s="164"/>
      <c r="C33" s="170">
        <v>2018</v>
      </c>
      <c r="D33" s="187">
        <v>3</v>
      </c>
      <c r="E33" s="39">
        <v>162</v>
      </c>
      <c r="F33" s="171" t="s">
        <v>17</v>
      </c>
      <c r="G33" s="171" t="s">
        <v>17</v>
      </c>
      <c r="H33" s="187">
        <v>1</v>
      </c>
      <c r="I33" s="197">
        <f>1039343/1000000</f>
        <v>1.0393429999999999</v>
      </c>
      <c r="J33" s="197">
        <f>2172207/1000000</f>
        <v>2.1722070000000002</v>
      </c>
      <c r="K33" s="186"/>
    </row>
    <row r="34" spans="1:11" ht="20.100000000000001" customHeight="1">
      <c r="A34" s="164"/>
      <c r="B34" s="164"/>
      <c r="C34" s="170">
        <v>2019</v>
      </c>
      <c r="D34" s="105">
        <v>3</v>
      </c>
      <c r="E34" s="188">
        <v>221</v>
      </c>
      <c r="F34" s="137" t="s">
        <v>17</v>
      </c>
      <c r="G34" s="137">
        <v>2</v>
      </c>
      <c r="H34" s="137">
        <v>2</v>
      </c>
      <c r="I34" s="198">
        <v>14.988614999999999</v>
      </c>
      <c r="J34" s="198">
        <v>143.807455</v>
      </c>
      <c r="K34" s="186"/>
    </row>
    <row r="35" spans="1:11" ht="20.100000000000001" customHeight="1">
      <c r="A35" s="164"/>
      <c r="B35" s="164"/>
      <c r="C35" s="170">
        <v>2020</v>
      </c>
      <c r="D35" s="189">
        <v>3</v>
      </c>
      <c r="E35" s="139">
        <v>177</v>
      </c>
      <c r="F35" s="160">
        <v>1</v>
      </c>
      <c r="G35" s="160" t="s">
        <v>17</v>
      </c>
      <c r="H35" s="189">
        <v>2</v>
      </c>
      <c r="I35" s="198">
        <v>0.85056100000000001</v>
      </c>
      <c r="J35" s="198">
        <v>3.423654</v>
      </c>
      <c r="K35" s="186"/>
    </row>
    <row r="36" spans="1:11" ht="8.1" customHeight="1">
      <c r="A36" s="164"/>
      <c r="B36" s="164"/>
      <c r="C36" s="170"/>
      <c r="D36" s="187"/>
      <c r="E36" s="39"/>
      <c r="F36" s="187"/>
      <c r="G36" s="187"/>
      <c r="H36" s="187"/>
      <c r="I36" s="200"/>
      <c r="J36" s="200"/>
      <c r="K36" s="186"/>
    </row>
    <row r="37" spans="1:11" ht="20.100000000000001" customHeight="1">
      <c r="A37" s="164" t="s">
        <v>19</v>
      </c>
      <c r="B37" s="164"/>
      <c r="C37" s="170">
        <v>2018</v>
      </c>
      <c r="D37" s="160">
        <v>2</v>
      </c>
      <c r="E37" s="159">
        <v>289</v>
      </c>
      <c r="F37" s="160">
        <v>1</v>
      </c>
      <c r="G37" s="160">
        <v>4</v>
      </c>
      <c r="H37" s="160">
        <v>2</v>
      </c>
      <c r="I37" s="197">
        <f>3552795/1000000</f>
        <v>3.5527950000000001</v>
      </c>
      <c r="J37" s="197">
        <f>19148835/1000000</f>
        <v>19.148834999999998</v>
      </c>
      <c r="K37" s="186"/>
    </row>
    <row r="38" spans="1:11" ht="20.100000000000001" customHeight="1">
      <c r="A38" s="164"/>
      <c r="B38" s="164"/>
      <c r="C38" s="170">
        <v>2019</v>
      </c>
      <c r="D38" s="105">
        <v>2</v>
      </c>
      <c r="E38" s="137">
        <v>365</v>
      </c>
      <c r="F38" s="137">
        <v>1</v>
      </c>
      <c r="G38" s="137" t="s">
        <v>17</v>
      </c>
      <c r="H38" s="137" t="s">
        <v>17</v>
      </c>
      <c r="I38" s="198">
        <v>2.5520174999999998</v>
      </c>
      <c r="J38" s="198">
        <v>148.52985749999999</v>
      </c>
      <c r="K38" s="186"/>
    </row>
    <row r="39" spans="1:11" ht="20.100000000000001" customHeight="1">
      <c r="A39" s="164"/>
      <c r="B39" s="164"/>
      <c r="C39" s="170">
        <v>2020</v>
      </c>
      <c r="D39" s="160">
        <v>2</v>
      </c>
      <c r="E39" s="159">
        <v>300</v>
      </c>
      <c r="F39" s="160" t="s">
        <v>17</v>
      </c>
      <c r="G39" s="160" t="s">
        <v>17</v>
      </c>
      <c r="H39" s="160">
        <v>4</v>
      </c>
      <c r="I39" s="198">
        <v>3.2602850000000001</v>
      </c>
      <c r="J39" s="198">
        <v>13.715315</v>
      </c>
      <c r="K39" s="186"/>
    </row>
    <row r="40" spans="1:11" ht="8.1" customHeight="1">
      <c r="A40" s="164"/>
      <c r="B40" s="164"/>
      <c r="C40" s="170"/>
      <c r="D40" s="160"/>
      <c r="E40" s="159"/>
      <c r="F40" s="160"/>
      <c r="G40" s="160"/>
      <c r="H40" s="160"/>
      <c r="I40" s="196"/>
      <c r="J40" s="196"/>
      <c r="K40" s="186"/>
    </row>
    <row r="41" spans="1:11" ht="20.100000000000001" customHeight="1">
      <c r="A41" s="164" t="s">
        <v>110</v>
      </c>
      <c r="B41" s="164"/>
      <c r="C41" s="170">
        <v>2018</v>
      </c>
      <c r="D41" s="187">
        <v>3</v>
      </c>
      <c r="E41" s="39">
        <v>489</v>
      </c>
      <c r="F41" s="171" t="s">
        <v>17</v>
      </c>
      <c r="G41" s="187">
        <v>1</v>
      </c>
      <c r="H41" s="187">
        <v>1</v>
      </c>
      <c r="I41" s="197">
        <f>6038141.65/1000000</f>
        <v>6.03814165</v>
      </c>
      <c r="J41" s="197">
        <f>449493477.35/1000000</f>
        <v>449.49347735000003</v>
      </c>
      <c r="K41" s="186"/>
    </row>
    <row r="42" spans="1:11" ht="20.100000000000001" customHeight="1">
      <c r="A42" s="164"/>
      <c r="B42" s="164"/>
      <c r="C42" s="170">
        <v>2019</v>
      </c>
      <c r="D42" s="105">
        <v>3</v>
      </c>
      <c r="E42" s="188">
        <v>417</v>
      </c>
      <c r="F42" s="137" t="s">
        <v>17</v>
      </c>
      <c r="G42" s="137" t="s">
        <v>17</v>
      </c>
      <c r="H42" s="137">
        <v>5</v>
      </c>
      <c r="I42" s="198">
        <v>5.8336259999999998</v>
      </c>
      <c r="J42" s="198">
        <v>365.07262159999999</v>
      </c>
      <c r="K42" s="186"/>
    </row>
    <row r="43" spans="1:11" ht="20.100000000000001" customHeight="1">
      <c r="A43" s="164"/>
      <c r="B43" s="164"/>
      <c r="C43" s="170">
        <v>2020</v>
      </c>
      <c r="D43" s="189">
        <v>3</v>
      </c>
      <c r="E43" s="139">
        <v>415</v>
      </c>
      <c r="F43" s="160" t="s">
        <v>17</v>
      </c>
      <c r="G43" s="160">
        <v>3</v>
      </c>
      <c r="H43" s="160">
        <v>6</v>
      </c>
      <c r="I43" s="198">
        <v>3.0904820000000002</v>
      </c>
      <c r="J43" s="198">
        <v>42.031368000000001</v>
      </c>
      <c r="K43" s="186"/>
    </row>
    <row r="44" spans="1:11" ht="8.1" customHeight="1">
      <c r="A44" s="164"/>
      <c r="B44" s="164"/>
      <c r="C44" s="170"/>
      <c r="D44" s="187"/>
      <c r="E44" s="39"/>
      <c r="F44" s="187"/>
      <c r="G44" s="187"/>
      <c r="H44" s="187"/>
      <c r="I44" s="200"/>
      <c r="J44" s="200"/>
      <c r="K44" s="186"/>
    </row>
    <row r="45" spans="1:11" ht="20.100000000000001" customHeight="1">
      <c r="A45" s="164" t="s">
        <v>22</v>
      </c>
      <c r="B45" s="164"/>
      <c r="C45" s="170">
        <v>2018</v>
      </c>
      <c r="D45" s="160">
        <v>2</v>
      </c>
      <c r="E45" s="159">
        <v>170</v>
      </c>
      <c r="F45" s="171" t="s">
        <v>17</v>
      </c>
      <c r="G45" s="160">
        <v>1</v>
      </c>
      <c r="H45" s="160">
        <v>1</v>
      </c>
      <c r="I45" s="197">
        <f>4135391/1000000</f>
        <v>4.1353910000000003</v>
      </c>
      <c r="J45" s="197">
        <f>4300509/1000000</f>
        <v>4.3005089999999999</v>
      </c>
      <c r="K45" s="186"/>
    </row>
    <row r="46" spans="1:11" ht="20.100000000000001" customHeight="1">
      <c r="A46" s="164"/>
      <c r="B46" s="164"/>
      <c r="C46" s="170">
        <v>2019</v>
      </c>
      <c r="D46" s="105">
        <v>2</v>
      </c>
      <c r="E46" s="137">
        <v>161</v>
      </c>
      <c r="F46" s="137" t="s">
        <v>17</v>
      </c>
      <c r="G46" s="137" t="s">
        <v>17</v>
      </c>
      <c r="H46" s="137">
        <v>2</v>
      </c>
      <c r="I46" s="198">
        <v>3.4343849999999998</v>
      </c>
      <c r="J46" s="198">
        <v>4.0735211299999996</v>
      </c>
      <c r="K46" s="186"/>
    </row>
    <row r="47" spans="1:11" ht="20.100000000000001" customHeight="1">
      <c r="A47" s="164"/>
      <c r="B47" s="164"/>
      <c r="C47" s="170">
        <v>2020</v>
      </c>
      <c r="D47" s="160">
        <v>1</v>
      </c>
      <c r="E47" s="159">
        <v>190</v>
      </c>
      <c r="F47" s="160" t="s">
        <v>17</v>
      </c>
      <c r="G47" s="160">
        <v>2</v>
      </c>
      <c r="H47" s="160">
        <v>3</v>
      </c>
      <c r="I47" s="198">
        <v>1.9338770000000001</v>
      </c>
      <c r="J47" s="198">
        <v>18.532025000000001</v>
      </c>
      <c r="K47" s="186"/>
    </row>
    <row r="48" spans="1:11" ht="8.1" customHeight="1">
      <c r="A48" s="164"/>
      <c r="B48" s="164"/>
      <c r="C48" s="170"/>
      <c r="D48" s="160"/>
      <c r="E48" s="159"/>
      <c r="F48" s="160"/>
      <c r="G48" s="160"/>
      <c r="H48" s="160"/>
      <c r="I48" s="196"/>
      <c r="J48" s="196"/>
      <c r="K48" s="186"/>
    </row>
    <row r="49" spans="1:11" ht="20.100000000000001" customHeight="1">
      <c r="A49" s="164" t="s">
        <v>111</v>
      </c>
      <c r="B49" s="164"/>
      <c r="C49" s="170">
        <v>2018</v>
      </c>
      <c r="D49" s="187">
        <v>3</v>
      </c>
      <c r="E49" s="39">
        <v>189</v>
      </c>
      <c r="F49" s="171" t="s">
        <v>17</v>
      </c>
      <c r="G49" s="171" t="s">
        <v>17</v>
      </c>
      <c r="H49" s="171" t="s">
        <v>17</v>
      </c>
      <c r="I49" s="197">
        <f>602515/1000000</f>
        <v>0.60251500000000002</v>
      </c>
      <c r="J49" s="197">
        <f>1769595/1000000</f>
        <v>1.769595</v>
      </c>
      <c r="K49" s="186"/>
    </row>
    <row r="50" spans="1:11" ht="20.100000000000001" customHeight="1">
      <c r="A50" s="164"/>
      <c r="B50" s="164"/>
      <c r="C50" s="170">
        <v>2019</v>
      </c>
      <c r="D50" s="137">
        <v>3</v>
      </c>
      <c r="E50" s="137">
        <v>290</v>
      </c>
      <c r="F50" s="137" t="s">
        <v>17</v>
      </c>
      <c r="G50" s="137" t="s">
        <v>17</v>
      </c>
      <c r="H50" s="137">
        <v>3</v>
      </c>
      <c r="I50" s="198">
        <v>4.0399745500000002</v>
      </c>
      <c r="J50" s="198">
        <v>1.7307300000000001</v>
      </c>
      <c r="K50" s="186"/>
    </row>
    <row r="51" spans="1:11" ht="20.100000000000001" customHeight="1">
      <c r="A51" s="164"/>
      <c r="B51" s="164"/>
      <c r="C51" s="170">
        <v>2020</v>
      </c>
      <c r="D51" s="160">
        <v>3</v>
      </c>
      <c r="E51" s="160">
        <v>208</v>
      </c>
      <c r="F51" s="160" t="s">
        <v>17</v>
      </c>
      <c r="G51" s="160">
        <v>1</v>
      </c>
      <c r="H51" s="160">
        <v>2</v>
      </c>
      <c r="I51" s="198">
        <v>0.97634080000000001</v>
      </c>
      <c r="J51" s="198">
        <v>2.3927900000000002</v>
      </c>
      <c r="K51" s="186"/>
    </row>
    <row r="52" spans="1:11" ht="8.1" customHeight="1">
      <c r="A52" s="164"/>
      <c r="B52" s="164"/>
      <c r="C52" s="170"/>
      <c r="D52" s="187"/>
      <c r="E52" s="39"/>
      <c r="F52" s="187"/>
      <c r="G52" s="187"/>
      <c r="H52" s="187"/>
      <c r="I52" s="200"/>
      <c r="J52" s="200"/>
      <c r="K52" s="186"/>
    </row>
    <row r="53" spans="1:11" ht="20.100000000000001" customHeight="1">
      <c r="A53" s="164" t="s">
        <v>25</v>
      </c>
      <c r="B53" s="164"/>
      <c r="C53" s="170">
        <v>2018</v>
      </c>
      <c r="D53" s="160">
        <v>2</v>
      </c>
      <c r="E53" s="159">
        <v>145</v>
      </c>
      <c r="F53" s="160">
        <v>2</v>
      </c>
      <c r="G53" s="171" t="s">
        <v>17</v>
      </c>
      <c r="H53" s="160">
        <v>2</v>
      </c>
      <c r="I53" s="197">
        <f>1327800/1000000</f>
        <v>1.3278000000000001</v>
      </c>
      <c r="J53" s="197">
        <f>19206450/1000000</f>
        <v>19.20645</v>
      </c>
      <c r="K53" s="186"/>
    </row>
    <row r="54" spans="1:11" ht="20.100000000000001" customHeight="1">
      <c r="A54" s="164"/>
      <c r="B54" s="164"/>
      <c r="C54" s="170">
        <v>2019</v>
      </c>
      <c r="D54" s="105">
        <v>2</v>
      </c>
      <c r="E54" s="188">
        <v>116</v>
      </c>
      <c r="F54" s="137" t="s">
        <v>17</v>
      </c>
      <c r="G54" s="137">
        <v>1</v>
      </c>
      <c r="H54" s="137" t="s">
        <v>17</v>
      </c>
      <c r="I54" s="198">
        <v>1.717787</v>
      </c>
      <c r="J54" s="198">
        <v>11.851513000000001</v>
      </c>
      <c r="K54" s="186"/>
    </row>
    <row r="55" spans="1:11" ht="20.100000000000001" customHeight="1">
      <c r="A55" s="164"/>
      <c r="B55" s="164"/>
      <c r="C55" s="170">
        <v>2020</v>
      </c>
      <c r="D55" s="160">
        <v>2</v>
      </c>
      <c r="E55" s="159">
        <v>108</v>
      </c>
      <c r="F55" s="160" t="s">
        <v>17</v>
      </c>
      <c r="G55" s="160" t="s">
        <v>17</v>
      </c>
      <c r="H55" s="160">
        <v>1</v>
      </c>
      <c r="I55" s="198">
        <v>2.57220776</v>
      </c>
      <c r="J55" s="198">
        <v>20.862019740000001</v>
      </c>
      <c r="K55" s="186"/>
    </row>
    <row r="56" spans="1:11" ht="8.1" customHeight="1">
      <c r="A56" s="164"/>
      <c r="B56" s="164"/>
      <c r="C56" s="170"/>
      <c r="D56" s="160"/>
      <c r="E56" s="159"/>
      <c r="F56" s="160"/>
      <c r="G56" s="160"/>
      <c r="H56" s="160"/>
      <c r="I56" s="196"/>
      <c r="J56" s="196"/>
      <c r="K56" s="186"/>
    </row>
    <row r="57" spans="1:11" ht="20.100000000000001" customHeight="1">
      <c r="A57" s="164" t="s">
        <v>26</v>
      </c>
      <c r="B57" s="164"/>
      <c r="C57" s="170">
        <v>2018</v>
      </c>
      <c r="D57" s="187">
        <v>2</v>
      </c>
      <c r="E57" s="39">
        <v>181</v>
      </c>
      <c r="F57" s="187">
        <v>1</v>
      </c>
      <c r="G57" s="187">
        <v>1</v>
      </c>
      <c r="H57" s="187">
        <v>1</v>
      </c>
      <c r="I57" s="197">
        <f>1394318/1000000</f>
        <v>1.3943179999999999</v>
      </c>
      <c r="J57" s="197">
        <f>4874015/1000000</f>
        <v>4.874015</v>
      </c>
      <c r="K57" s="186"/>
    </row>
    <row r="58" spans="1:11" ht="20.100000000000001" customHeight="1">
      <c r="A58" s="164"/>
      <c r="B58" s="164"/>
      <c r="C58" s="170">
        <v>2019</v>
      </c>
      <c r="D58" s="105">
        <v>2</v>
      </c>
      <c r="E58" s="188">
        <v>184</v>
      </c>
      <c r="F58" s="137" t="s">
        <v>17</v>
      </c>
      <c r="G58" s="137" t="s">
        <v>17</v>
      </c>
      <c r="H58" s="137" t="s">
        <v>17</v>
      </c>
      <c r="I58" s="198">
        <v>41.234720920000001</v>
      </c>
      <c r="J58" s="198">
        <v>63.303048920000002</v>
      </c>
      <c r="K58" s="186"/>
    </row>
    <row r="59" spans="1:11" ht="20.100000000000001" customHeight="1">
      <c r="A59" s="164"/>
      <c r="B59" s="164"/>
      <c r="C59" s="170">
        <v>2020</v>
      </c>
      <c r="D59" s="160">
        <v>2</v>
      </c>
      <c r="E59" s="159">
        <v>129</v>
      </c>
      <c r="F59" s="160" t="s">
        <v>17</v>
      </c>
      <c r="G59" s="160">
        <v>3</v>
      </c>
      <c r="H59" s="160">
        <v>1</v>
      </c>
      <c r="I59" s="198">
        <v>19.585158809999999</v>
      </c>
      <c r="J59" s="198">
        <v>14.469679190000001</v>
      </c>
      <c r="K59" s="186"/>
    </row>
    <row r="60" spans="1:11" ht="8.1" customHeight="1">
      <c r="A60" s="164"/>
      <c r="B60" s="164"/>
      <c r="C60" s="170"/>
      <c r="D60" s="187"/>
      <c r="E60" s="39"/>
      <c r="F60" s="187"/>
      <c r="G60" s="187"/>
      <c r="H60" s="187"/>
      <c r="I60" s="200"/>
      <c r="J60" s="200"/>
      <c r="K60" s="186"/>
    </row>
    <row r="61" spans="1:11" ht="20.100000000000001" customHeight="1">
      <c r="A61" s="164" t="s">
        <v>27</v>
      </c>
      <c r="B61" s="164"/>
      <c r="C61" s="170">
        <v>2018</v>
      </c>
      <c r="D61" s="160">
        <v>2</v>
      </c>
      <c r="E61" s="159">
        <v>70</v>
      </c>
      <c r="F61" s="160">
        <v>1</v>
      </c>
      <c r="G61" s="171" t="s">
        <v>17</v>
      </c>
      <c r="H61" s="171" t="s">
        <v>17</v>
      </c>
      <c r="I61" s="197">
        <f>1228696/1000000</f>
        <v>1.228696</v>
      </c>
      <c r="J61" s="197">
        <f>33196444/1000000</f>
        <v>33.196444</v>
      </c>
      <c r="K61" s="186"/>
    </row>
    <row r="62" spans="1:11" ht="20.100000000000001" customHeight="1">
      <c r="A62" s="164"/>
      <c r="B62" s="164"/>
      <c r="C62" s="170">
        <v>2019</v>
      </c>
      <c r="D62" s="105">
        <v>2</v>
      </c>
      <c r="E62" s="188">
        <v>83</v>
      </c>
      <c r="F62" s="137" t="s">
        <v>17</v>
      </c>
      <c r="G62" s="137" t="s">
        <v>17</v>
      </c>
      <c r="H62" s="137">
        <v>1</v>
      </c>
      <c r="I62" s="198">
        <v>0.28939999999999999</v>
      </c>
      <c r="J62" s="198">
        <v>28.499600000000001</v>
      </c>
      <c r="K62" s="186"/>
    </row>
    <row r="63" spans="1:11" ht="20.100000000000001" customHeight="1">
      <c r="A63" s="164"/>
      <c r="B63" s="164"/>
      <c r="C63" s="170">
        <v>2020</v>
      </c>
      <c r="D63" s="189">
        <v>2</v>
      </c>
      <c r="E63" s="139">
        <v>113</v>
      </c>
      <c r="F63" s="160" t="s">
        <v>17</v>
      </c>
      <c r="G63" s="160">
        <v>2</v>
      </c>
      <c r="H63" s="160">
        <v>6</v>
      </c>
      <c r="I63" s="198">
        <v>2.4363100000000002</v>
      </c>
      <c r="J63" s="198">
        <v>5.95024</v>
      </c>
      <c r="K63" s="186"/>
    </row>
    <row r="64" spans="1:11" ht="8.1" customHeight="1">
      <c r="A64" s="164"/>
      <c r="B64" s="164"/>
      <c r="C64" s="170"/>
      <c r="D64" s="160"/>
      <c r="E64" s="159"/>
      <c r="F64" s="160"/>
      <c r="G64" s="160"/>
      <c r="H64" s="160"/>
      <c r="I64" s="196"/>
      <c r="J64" s="196"/>
      <c r="K64" s="186"/>
    </row>
    <row r="65" spans="1:11" ht="20.100000000000001" customHeight="1">
      <c r="A65" s="164" t="s">
        <v>112</v>
      </c>
      <c r="B65" s="164"/>
      <c r="C65" s="170">
        <v>2018</v>
      </c>
      <c r="D65" s="171" t="s">
        <v>17</v>
      </c>
      <c r="E65" s="39">
        <v>123</v>
      </c>
      <c r="F65" s="187">
        <v>1</v>
      </c>
      <c r="G65" s="171" t="s">
        <v>17</v>
      </c>
      <c r="H65" s="171" t="s">
        <v>17</v>
      </c>
      <c r="I65" s="197">
        <f>451534.41/1000000</f>
        <v>0.45153441</v>
      </c>
      <c r="J65" s="197">
        <f>732053.68/1000000</f>
        <v>0.73205368000000004</v>
      </c>
      <c r="K65" s="186"/>
    </row>
    <row r="66" spans="1:11" ht="20.100000000000001" customHeight="1">
      <c r="A66" s="164"/>
      <c r="B66" s="164"/>
      <c r="C66" s="170">
        <v>2019</v>
      </c>
      <c r="D66" s="105" t="s">
        <v>17</v>
      </c>
      <c r="E66" s="188">
        <v>165</v>
      </c>
      <c r="F66" s="137" t="s">
        <v>17</v>
      </c>
      <c r="G66" s="137" t="s">
        <v>17</v>
      </c>
      <c r="H66" s="137">
        <v>1</v>
      </c>
      <c r="I66" s="198">
        <v>6.2700680000000002</v>
      </c>
      <c r="J66" s="198">
        <v>9.7836320000000008</v>
      </c>
      <c r="K66" s="186"/>
    </row>
    <row r="67" spans="1:11" ht="20.100000000000001" customHeight="1">
      <c r="A67" s="164"/>
      <c r="B67" s="164"/>
      <c r="C67" s="170">
        <v>2020</v>
      </c>
      <c r="D67" s="160">
        <v>1</v>
      </c>
      <c r="E67" s="160">
        <v>102</v>
      </c>
      <c r="F67" s="160" t="s">
        <v>17</v>
      </c>
      <c r="G67" s="160" t="s">
        <v>17</v>
      </c>
      <c r="H67" s="160" t="s">
        <v>17</v>
      </c>
      <c r="I67" s="198">
        <v>0.82011999999999996</v>
      </c>
      <c r="J67" s="198">
        <v>0.81193000000000004</v>
      </c>
      <c r="K67" s="186"/>
    </row>
    <row r="68" spans="1:11" ht="8.1" customHeight="1">
      <c r="A68" s="164"/>
      <c r="B68" s="164"/>
      <c r="C68" s="170"/>
      <c r="D68" s="187"/>
      <c r="E68" s="39"/>
      <c r="F68" s="187"/>
      <c r="G68" s="187"/>
      <c r="H68" s="187"/>
      <c r="I68" s="200"/>
      <c r="J68" s="200"/>
      <c r="K68" s="186"/>
    </row>
    <row r="69" spans="1:11" ht="20.100000000000001" customHeight="1">
      <c r="A69" s="164" t="s">
        <v>28</v>
      </c>
      <c r="B69" s="164"/>
      <c r="C69" s="170">
        <v>2018</v>
      </c>
      <c r="D69" s="160">
        <v>1</v>
      </c>
      <c r="E69" s="159">
        <v>56</v>
      </c>
      <c r="F69" s="160">
        <v>1</v>
      </c>
      <c r="G69" s="171" t="s">
        <v>17</v>
      </c>
      <c r="H69" s="171" t="s">
        <v>17</v>
      </c>
      <c r="I69" s="197">
        <f>75450/1000000</f>
        <v>7.5450000000000003E-2</v>
      </c>
      <c r="J69" s="197">
        <f>181950/1000000</f>
        <v>0.18195</v>
      </c>
      <c r="K69" s="186"/>
    </row>
    <row r="70" spans="1:11" ht="20.100000000000001" customHeight="1">
      <c r="A70" s="164"/>
      <c r="B70" s="164"/>
      <c r="C70" s="170">
        <v>2019</v>
      </c>
      <c r="D70" s="105">
        <v>1</v>
      </c>
      <c r="E70" s="188">
        <v>67</v>
      </c>
      <c r="F70" s="137" t="s">
        <v>17</v>
      </c>
      <c r="G70" s="137" t="s">
        <v>17</v>
      </c>
      <c r="H70" s="137">
        <v>1</v>
      </c>
      <c r="I70" s="212">
        <v>0.1134</v>
      </c>
      <c r="J70" s="212">
        <v>0.2056</v>
      </c>
      <c r="K70" s="186"/>
    </row>
    <row r="71" spans="1:11" ht="20.100000000000001" customHeight="1">
      <c r="A71" s="164"/>
      <c r="B71" s="164"/>
      <c r="C71" s="170">
        <v>2020</v>
      </c>
      <c r="D71" s="160">
        <v>1</v>
      </c>
      <c r="E71" s="159">
        <v>41</v>
      </c>
      <c r="F71" s="160" t="s">
        <v>17</v>
      </c>
      <c r="G71" s="160" t="s">
        <v>17</v>
      </c>
      <c r="H71" s="160" t="s">
        <v>17</v>
      </c>
      <c r="I71" s="198">
        <v>1.3222799999999999</v>
      </c>
      <c r="J71" s="198">
        <v>2.49072</v>
      </c>
      <c r="K71" s="186"/>
    </row>
    <row r="72" spans="1:11" ht="8.1" customHeight="1">
      <c r="A72" s="45"/>
      <c r="B72" s="45"/>
      <c r="C72" s="45"/>
      <c r="D72" s="45"/>
      <c r="E72" s="45"/>
      <c r="F72" s="45"/>
      <c r="G72" s="45"/>
      <c r="H72" s="45"/>
      <c r="I72" s="45"/>
      <c r="J72" s="45"/>
      <c r="K72" s="44"/>
    </row>
    <row r="73" spans="1:11" ht="20.100000000000001" customHeight="1">
      <c r="A73" s="203"/>
      <c r="B73" s="203"/>
      <c r="C73" s="204"/>
      <c r="D73" s="203"/>
      <c r="E73" s="203"/>
      <c r="F73" s="203"/>
      <c r="G73" s="203"/>
      <c r="H73" s="203"/>
      <c r="I73" s="203"/>
      <c r="J73" s="208"/>
      <c r="K73" s="213" t="s">
        <v>113</v>
      </c>
    </row>
    <row r="74" spans="1:11" ht="20.100000000000001" customHeight="1">
      <c r="A74" s="203"/>
      <c r="B74" s="203"/>
      <c r="C74" s="205"/>
      <c r="D74" s="206"/>
      <c r="E74" s="203"/>
      <c r="F74" s="203"/>
      <c r="G74" s="203"/>
      <c r="H74" s="203"/>
      <c r="I74" s="203"/>
      <c r="J74" s="210"/>
      <c r="K74" s="214" t="s">
        <v>114</v>
      </c>
    </row>
    <row r="75" spans="1:11" ht="8.1" customHeight="1">
      <c r="A75" s="203"/>
      <c r="B75" s="203"/>
      <c r="C75" s="205"/>
      <c r="D75" s="206"/>
      <c r="E75" s="203"/>
      <c r="F75" s="203"/>
      <c r="G75" s="203"/>
      <c r="H75" s="203"/>
      <c r="I75" s="203"/>
      <c r="J75" s="210"/>
      <c r="K75" s="214"/>
    </row>
    <row r="76" spans="1:11" ht="20.100000000000001" customHeight="1">
      <c r="A76" s="207" t="s">
        <v>115</v>
      </c>
      <c r="B76" s="207"/>
      <c r="C76" s="205"/>
      <c r="D76" s="206"/>
      <c r="E76" s="203"/>
      <c r="F76" s="203"/>
      <c r="G76" s="203"/>
      <c r="H76" s="203"/>
      <c r="I76" s="203"/>
      <c r="J76" s="210"/>
      <c r="K76" s="214"/>
    </row>
    <row r="77" spans="1:11" ht="20.100000000000001" customHeight="1">
      <c r="A77" s="209" t="s">
        <v>116</v>
      </c>
      <c r="B77" s="206"/>
      <c r="C77" s="204"/>
      <c r="D77" s="203"/>
      <c r="E77" s="206"/>
      <c r="F77" s="206"/>
      <c r="G77" s="206"/>
      <c r="H77" s="206"/>
      <c r="I77" s="206"/>
      <c r="J77" s="215"/>
      <c r="K77" s="206"/>
    </row>
    <row r="78" spans="1:11" ht="20.100000000000001" customHeight="1">
      <c r="A78" s="210" t="s">
        <v>117</v>
      </c>
      <c r="B78" s="210"/>
      <c r="C78" s="204"/>
      <c r="D78" s="203"/>
      <c r="E78" s="203"/>
      <c r="F78" s="203"/>
      <c r="G78" s="203"/>
      <c r="H78" s="203"/>
      <c r="I78" s="203"/>
      <c r="J78" s="203"/>
      <c r="K78" s="203"/>
    </row>
    <row r="79" spans="1:11" ht="20.100000000000001" customHeight="1">
      <c r="A79" s="102" t="s">
        <v>118</v>
      </c>
    </row>
    <row r="80" spans="1:11" ht="20.100000000000001" customHeight="1">
      <c r="A80" s="211" t="s">
        <v>119</v>
      </c>
    </row>
  </sheetData>
  <conditionalFormatting sqref="I70">
    <cfRule type="cellIs" dxfId="1" priority="2" stopIfTrue="1" operator="lessThan">
      <formula>0</formula>
    </cfRule>
  </conditionalFormatting>
  <conditionalFormatting sqref="J70">
    <cfRule type="cellIs" dxfId="0" priority="1" stopIfTrue="1" operator="lessThan">
      <formula>0</formula>
    </cfRule>
  </conditionalFormatting>
  <printOptions horizontalCentered="1"/>
  <pageMargins left="0.55000000000000004" right="0.55000000000000004" top="0.55000000000000004" bottom="0.55000000000000004" header="0.55000000000000004" footer="0.55000000000000004"/>
  <pageSetup paperSize="9" scale="58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K70"/>
  <sheetViews>
    <sheetView view="pageBreakPreview" topLeftCell="A3" zoomScaleNormal="100" zoomScaleSheetLayoutView="100" workbookViewId="0">
      <selection activeCell="A4" sqref="A4"/>
    </sheetView>
  </sheetViews>
  <sheetFormatPr defaultColWidth="9" defaultRowHeight="20.100000000000001" customHeight="1"/>
  <cols>
    <col min="1" max="3" width="12.7109375" style="1" customWidth="1"/>
    <col min="4" max="10" width="14.7109375" style="1" customWidth="1"/>
    <col min="11" max="11" width="1.7109375" style="1" customWidth="1"/>
    <col min="12" max="12" width="9" style="1"/>
    <col min="13" max="13" width="1.7109375" style="1" customWidth="1"/>
    <col min="14" max="16384" width="9" style="1"/>
  </cols>
  <sheetData>
    <row r="1" spans="1:11" ht="8.1" customHeight="1">
      <c r="A1" s="11"/>
      <c r="B1" s="11"/>
      <c r="C1" s="110"/>
      <c r="D1" s="11"/>
      <c r="E1" s="11"/>
      <c r="F1" s="11"/>
      <c r="G1" s="11"/>
      <c r="H1" s="11"/>
      <c r="I1" s="11"/>
      <c r="J1" s="11"/>
      <c r="K1" s="11"/>
    </row>
    <row r="2" spans="1:11" ht="8.1" customHeight="1">
      <c r="A2" s="11"/>
      <c r="B2" s="11"/>
      <c r="C2" s="110"/>
      <c r="D2" s="11"/>
      <c r="E2" s="11"/>
      <c r="F2" s="11"/>
      <c r="G2" s="11"/>
      <c r="H2" s="11"/>
      <c r="I2" s="11"/>
      <c r="J2" s="11"/>
      <c r="K2" s="11"/>
    </row>
    <row r="3" spans="1:11" ht="20.100000000000001" customHeight="1">
      <c r="A3" s="111" t="s">
        <v>389</v>
      </c>
      <c r="B3" s="111"/>
      <c r="C3" s="112"/>
      <c r="D3" s="11"/>
      <c r="E3" s="11"/>
      <c r="F3" s="11"/>
      <c r="G3" s="11"/>
      <c r="H3" s="11"/>
      <c r="I3" s="11"/>
      <c r="J3" s="11"/>
      <c r="K3" s="11"/>
    </row>
    <row r="4" spans="1:11" ht="20.100000000000001" customHeight="1">
      <c r="A4" s="113" t="s">
        <v>390</v>
      </c>
      <c r="B4" s="113"/>
      <c r="C4" s="114"/>
      <c r="D4" s="11"/>
      <c r="E4" s="11"/>
      <c r="F4" s="11"/>
      <c r="G4" s="11"/>
      <c r="H4" s="11"/>
      <c r="I4" s="11"/>
      <c r="J4" s="11"/>
      <c r="K4" s="11"/>
    </row>
    <row r="5" spans="1:11" ht="8.1" customHeight="1">
      <c r="A5" s="12"/>
      <c r="B5" s="12"/>
      <c r="C5" s="12"/>
      <c r="D5" s="12"/>
      <c r="E5" s="12"/>
      <c r="F5" s="12"/>
      <c r="G5" s="12"/>
      <c r="H5" s="12"/>
      <c r="I5" s="12"/>
      <c r="J5" s="12"/>
      <c r="K5" s="14"/>
    </row>
    <row r="6" spans="1:11" ht="8.1" customHeight="1">
      <c r="A6" s="13"/>
      <c r="B6" s="13"/>
      <c r="C6" s="13"/>
      <c r="D6" s="13"/>
      <c r="E6" s="13"/>
      <c r="F6" s="13"/>
      <c r="G6" s="13"/>
      <c r="H6" s="13"/>
      <c r="I6" s="13"/>
      <c r="J6" s="13"/>
      <c r="K6" s="18"/>
    </row>
    <row r="7" spans="1:11" ht="20.100000000000001" customHeight="1">
      <c r="A7" s="115" t="s">
        <v>79</v>
      </c>
      <c r="B7" s="116"/>
      <c r="C7" s="117" t="s">
        <v>4</v>
      </c>
      <c r="D7" s="118" t="s">
        <v>36</v>
      </c>
      <c r="E7" s="118" t="s">
        <v>120</v>
      </c>
      <c r="F7" s="118" t="s">
        <v>121</v>
      </c>
      <c r="G7" s="118" t="s">
        <v>122</v>
      </c>
      <c r="H7" s="118" t="s">
        <v>123</v>
      </c>
      <c r="I7" s="118" t="s">
        <v>124</v>
      </c>
      <c r="J7" s="118" t="s">
        <v>125</v>
      </c>
      <c r="K7" s="18"/>
    </row>
    <row r="8" spans="1:11" ht="20.100000000000001" customHeight="1">
      <c r="A8" s="119" t="s">
        <v>82</v>
      </c>
      <c r="B8" s="120"/>
      <c r="C8" s="121" t="s">
        <v>6</v>
      </c>
      <c r="D8" s="124" t="s">
        <v>39</v>
      </c>
      <c r="E8" s="118" t="s">
        <v>126</v>
      </c>
      <c r="F8" s="124" t="s">
        <v>127</v>
      </c>
      <c r="G8" s="124" t="s">
        <v>128</v>
      </c>
      <c r="H8" s="118" t="s">
        <v>129</v>
      </c>
      <c r="I8" s="124"/>
      <c r="J8" s="118" t="s">
        <v>130</v>
      </c>
      <c r="K8" s="18"/>
    </row>
    <row r="9" spans="1:11" ht="20.100000000000001" customHeight="1">
      <c r="A9" s="122"/>
      <c r="B9" s="122"/>
      <c r="C9" s="123"/>
      <c r="D9" s="122"/>
      <c r="E9" s="124" t="s">
        <v>131</v>
      </c>
      <c r="F9" s="125"/>
      <c r="G9" s="118"/>
      <c r="H9" s="124" t="s">
        <v>132</v>
      </c>
      <c r="I9" s="155"/>
      <c r="J9" s="124" t="s">
        <v>133</v>
      </c>
      <c r="K9" s="18"/>
    </row>
    <row r="10" spans="1:11" ht="20.100000000000001" customHeight="1">
      <c r="A10" s="122"/>
      <c r="B10" s="122"/>
      <c r="C10" s="123"/>
      <c r="D10" s="122"/>
      <c r="E10" s="124" t="s">
        <v>134</v>
      </c>
      <c r="F10" s="125"/>
      <c r="G10" s="118"/>
      <c r="H10" s="124" t="s">
        <v>135</v>
      </c>
      <c r="I10" s="155"/>
      <c r="J10" s="124" t="s">
        <v>136</v>
      </c>
      <c r="K10" s="18"/>
    </row>
    <row r="11" spans="1:11" ht="8.1" customHeight="1">
      <c r="A11" s="22"/>
      <c r="B11" s="22"/>
      <c r="C11" s="22"/>
      <c r="D11" s="22"/>
      <c r="E11" s="22"/>
      <c r="F11" s="22"/>
      <c r="G11" s="22"/>
      <c r="H11" s="22"/>
      <c r="I11" s="22"/>
      <c r="J11" s="22"/>
      <c r="K11" s="27"/>
    </row>
    <row r="12" spans="1:11" ht="8.1" customHeight="1">
      <c r="A12" s="23"/>
      <c r="B12" s="23"/>
      <c r="C12" s="23"/>
      <c r="D12" s="23"/>
      <c r="E12" s="23"/>
      <c r="F12" s="23"/>
      <c r="G12" s="23"/>
      <c r="H12" s="23"/>
      <c r="I12" s="23"/>
      <c r="J12" s="23"/>
      <c r="K12" s="23"/>
    </row>
    <row r="13" spans="1:11" ht="20.100000000000001" customHeight="1">
      <c r="A13" s="162" t="s">
        <v>12</v>
      </c>
      <c r="B13" s="162"/>
      <c r="C13" s="166">
        <v>2018</v>
      </c>
      <c r="D13" s="167">
        <f>SUM(E13:J13)+SUM('56.2'!D12:I12)+SUM('56.3'!D13:I13)</f>
        <v>3863</v>
      </c>
      <c r="E13" s="168">
        <f t="shared" ref="E13:H15" si="0">SUM(E17,E21,E25,E29,E33,E37,E41,E45,E49,E53,E57,E61,E65)</f>
        <v>408</v>
      </c>
      <c r="F13" s="168">
        <f t="shared" si="0"/>
        <v>400</v>
      </c>
      <c r="G13" s="168">
        <f t="shared" si="0"/>
        <v>15</v>
      </c>
      <c r="H13" s="168">
        <f t="shared" si="0"/>
        <v>188</v>
      </c>
      <c r="I13" s="168">
        <f t="shared" ref="I13:I15" si="1">SUM(I17,I21,I25,I29,I33,I37,I41,I45,I49,I53,I57,I61,I65)</f>
        <v>1</v>
      </c>
      <c r="J13" s="168" t="s">
        <v>17</v>
      </c>
      <c r="K13" s="165"/>
    </row>
    <row r="14" spans="1:11" ht="20.100000000000001" customHeight="1">
      <c r="A14" s="162"/>
      <c r="B14" s="162"/>
      <c r="C14" s="166">
        <v>2019</v>
      </c>
      <c r="D14" s="167">
        <f>SUM(E14:J14)+SUM('56.2'!D13:I13)+SUM('56.3'!D14:I14)</f>
        <v>4615</v>
      </c>
      <c r="E14" s="168">
        <f t="shared" si="0"/>
        <v>392</v>
      </c>
      <c r="F14" s="168">
        <f t="shared" si="0"/>
        <v>401</v>
      </c>
      <c r="G14" s="168">
        <f t="shared" si="0"/>
        <v>17</v>
      </c>
      <c r="H14" s="168">
        <f t="shared" si="0"/>
        <v>183</v>
      </c>
      <c r="I14" s="168" t="s">
        <v>17</v>
      </c>
      <c r="J14" s="168" t="s">
        <v>17</v>
      </c>
      <c r="K14" s="165"/>
    </row>
    <row r="15" spans="1:11" ht="20.100000000000001" customHeight="1">
      <c r="A15" s="162"/>
      <c r="B15" s="162"/>
      <c r="C15" s="169">
        <v>2020</v>
      </c>
      <c r="D15" s="167">
        <f>SUM(E15:J15)+SUM('56.2'!D14:I14)+SUM('56.3'!D15:I15)</f>
        <v>3596</v>
      </c>
      <c r="E15" s="168">
        <f t="shared" si="0"/>
        <v>337</v>
      </c>
      <c r="F15" s="168">
        <f t="shared" si="0"/>
        <v>355</v>
      </c>
      <c r="G15" s="168">
        <f t="shared" si="0"/>
        <v>11</v>
      </c>
      <c r="H15" s="168">
        <f t="shared" si="0"/>
        <v>173</v>
      </c>
      <c r="I15" s="168">
        <f t="shared" si="1"/>
        <v>1</v>
      </c>
      <c r="J15" s="168" t="s">
        <v>17</v>
      </c>
      <c r="K15" s="165"/>
    </row>
    <row r="16" spans="1:11" ht="8.1" customHeight="1">
      <c r="A16" s="164"/>
      <c r="B16" s="164"/>
      <c r="C16" s="170"/>
      <c r="D16" s="132"/>
      <c r="E16" s="133"/>
      <c r="F16" s="133"/>
      <c r="G16" s="133"/>
      <c r="H16" s="133"/>
      <c r="I16" s="133"/>
      <c r="J16" s="133"/>
      <c r="K16" s="165"/>
    </row>
    <row r="17" spans="1:11" ht="20.100000000000001" customHeight="1">
      <c r="A17" s="164" t="s">
        <v>108</v>
      </c>
      <c r="B17" s="164"/>
      <c r="C17" s="170">
        <v>2018</v>
      </c>
      <c r="D17" s="139">
        <f>SUM(E17:J17)+SUM('56.2'!D16:I16)+SUM('56.3'!D17:I17)</f>
        <v>280</v>
      </c>
      <c r="E17" s="39">
        <v>21</v>
      </c>
      <c r="F17" s="39">
        <v>52</v>
      </c>
      <c r="G17" s="39">
        <v>1</v>
      </c>
      <c r="H17" s="39">
        <v>13</v>
      </c>
      <c r="I17" s="171" t="s">
        <v>17</v>
      </c>
      <c r="J17" s="171" t="s">
        <v>17</v>
      </c>
      <c r="K17" s="145"/>
    </row>
    <row r="18" spans="1:11" ht="20.100000000000001" customHeight="1">
      <c r="A18" s="164"/>
      <c r="B18" s="164"/>
      <c r="C18" s="170">
        <v>2019</v>
      </c>
      <c r="D18" s="139">
        <f>SUM(E18:J18)+SUM('56.2'!D17:I17)+SUM('56.3'!D18:I18)</f>
        <v>313</v>
      </c>
      <c r="E18" s="137">
        <v>29</v>
      </c>
      <c r="F18" s="137">
        <v>66</v>
      </c>
      <c r="G18" s="137">
        <v>5</v>
      </c>
      <c r="H18" s="137">
        <v>4</v>
      </c>
      <c r="I18" s="136" t="s">
        <v>17</v>
      </c>
      <c r="J18" s="136" t="s">
        <v>17</v>
      </c>
      <c r="K18" s="145"/>
    </row>
    <row r="19" spans="1:11" ht="20.100000000000001" customHeight="1">
      <c r="A19" s="164"/>
      <c r="B19" s="164"/>
      <c r="C19" s="170">
        <v>2020</v>
      </c>
      <c r="D19" s="139">
        <f>SUM(E19:J19)+SUM('56.2'!D18:I18)+SUM('56.3'!D19:I19)</f>
        <v>189</v>
      </c>
      <c r="E19" s="139">
        <v>16</v>
      </c>
      <c r="F19" s="139">
        <v>34</v>
      </c>
      <c r="G19" s="139">
        <v>3</v>
      </c>
      <c r="H19" s="139">
        <v>10</v>
      </c>
      <c r="I19" s="136" t="s">
        <v>17</v>
      </c>
      <c r="J19" s="136" t="s">
        <v>17</v>
      </c>
      <c r="K19" s="145"/>
    </row>
    <row r="20" spans="1:11" ht="8.1" customHeight="1">
      <c r="A20" s="164"/>
      <c r="B20" s="164"/>
      <c r="C20" s="170"/>
      <c r="D20" s="132"/>
      <c r="E20" s="139"/>
      <c r="F20" s="139"/>
      <c r="G20" s="139"/>
      <c r="H20" s="139"/>
      <c r="I20" s="139"/>
      <c r="J20" s="139"/>
      <c r="K20" s="145"/>
    </row>
    <row r="21" spans="1:11" ht="20.100000000000001" customHeight="1">
      <c r="A21" s="164" t="s">
        <v>14</v>
      </c>
      <c r="B21" s="164"/>
      <c r="C21" s="170">
        <v>2018</v>
      </c>
      <c r="D21" s="139">
        <f>SUM(E21:J21)+SUM('56.2'!D20:I20)+SUM('56.3'!D21:I21)</f>
        <v>623</v>
      </c>
      <c r="E21" s="143">
        <v>48</v>
      </c>
      <c r="F21" s="143">
        <v>32</v>
      </c>
      <c r="G21" s="143">
        <v>3</v>
      </c>
      <c r="H21" s="143">
        <v>17</v>
      </c>
      <c r="I21" s="171" t="s">
        <v>17</v>
      </c>
      <c r="J21" s="171" t="s">
        <v>17</v>
      </c>
      <c r="K21" s="145"/>
    </row>
    <row r="22" spans="1:11" ht="20.100000000000001" customHeight="1">
      <c r="A22" s="164"/>
      <c r="B22" s="164"/>
      <c r="C22" s="170">
        <v>2019</v>
      </c>
      <c r="D22" s="139">
        <f>SUM(E22:J22)+SUM('56.2'!D21:I21)+SUM('56.3'!D22:I22)</f>
        <v>782</v>
      </c>
      <c r="E22" s="136">
        <v>43</v>
      </c>
      <c r="F22" s="136">
        <v>35</v>
      </c>
      <c r="G22" s="136">
        <v>1</v>
      </c>
      <c r="H22" s="136">
        <v>20</v>
      </c>
      <c r="I22" s="136" t="s">
        <v>17</v>
      </c>
      <c r="J22" s="136" t="s">
        <v>17</v>
      </c>
      <c r="K22" s="145"/>
    </row>
    <row r="23" spans="1:11" ht="20.100000000000001" customHeight="1">
      <c r="A23" s="164"/>
      <c r="B23" s="164"/>
      <c r="C23" s="170">
        <v>2020</v>
      </c>
      <c r="D23" s="139">
        <f>SUM(E23:J23)+SUM('56.2'!D22:I22)+SUM('56.3'!D23:I23)</f>
        <v>573</v>
      </c>
      <c r="E23" s="137">
        <v>34</v>
      </c>
      <c r="F23" s="137">
        <v>41</v>
      </c>
      <c r="G23" s="136">
        <v>2</v>
      </c>
      <c r="H23" s="136">
        <v>21</v>
      </c>
      <c r="I23" s="136" t="s">
        <v>17</v>
      </c>
      <c r="J23" s="136" t="s">
        <v>17</v>
      </c>
      <c r="K23" s="145"/>
    </row>
    <row r="24" spans="1:11" ht="8.1" customHeight="1">
      <c r="A24" s="164"/>
      <c r="B24" s="164"/>
      <c r="C24" s="170"/>
      <c r="D24" s="132"/>
      <c r="E24" s="141"/>
      <c r="F24" s="141"/>
      <c r="G24" s="141"/>
      <c r="H24" s="141"/>
      <c r="I24" s="141"/>
      <c r="J24" s="141"/>
      <c r="K24" s="145"/>
    </row>
    <row r="25" spans="1:11" ht="20.100000000000001" customHeight="1">
      <c r="A25" s="164" t="s">
        <v>109</v>
      </c>
      <c r="B25" s="164"/>
      <c r="C25" s="170">
        <v>2018</v>
      </c>
      <c r="D25" s="139">
        <f>SUM(E25:J25)+SUM('56.2'!D24:I24)+SUM('56.3'!D25:I25)</f>
        <v>1097</v>
      </c>
      <c r="E25" s="39">
        <v>140</v>
      </c>
      <c r="F25" s="39">
        <v>94</v>
      </c>
      <c r="G25" s="39">
        <v>3</v>
      </c>
      <c r="H25" s="39">
        <v>58</v>
      </c>
      <c r="I25" s="171" t="s">
        <v>17</v>
      </c>
      <c r="J25" s="171" t="s">
        <v>17</v>
      </c>
      <c r="K25" s="145"/>
    </row>
    <row r="26" spans="1:11" ht="20.100000000000001" customHeight="1">
      <c r="A26" s="164"/>
      <c r="B26" s="164"/>
      <c r="C26" s="170">
        <v>2019</v>
      </c>
      <c r="D26" s="139">
        <f>SUM(E26:J26)+SUM('56.2'!D25:I25)+SUM('56.3'!D26:I26)</f>
        <v>1451</v>
      </c>
      <c r="E26" s="137">
        <v>140</v>
      </c>
      <c r="F26" s="136">
        <v>127</v>
      </c>
      <c r="G26" s="136">
        <v>4</v>
      </c>
      <c r="H26" s="136">
        <v>75</v>
      </c>
      <c r="I26" s="136" t="s">
        <v>17</v>
      </c>
      <c r="J26" s="136" t="s">
        <v>17</v>
      </c>
      <c r="K26" s="145"/>
    </row>
    <row r="27" spans="1:11" ht="20.100000000000001" customHeight="1">
      <c r="A27" s="164"/>
      <c r="B27" s="164"/>
      <c r="C27" s="170">
        <v>2020</v>
      </c>
      <c r="D27" s="139">
        <f>SUM(E27:J27)+SUM('56.2'!D26:I26)+SUM('56.3'!D27:I27)</f>
        <v>1051</v>
      </c>
      <c r="E27" s="139">
        <v>134</v>
      </c>
      <c r="F27" s="139">
        <v>103</v>
      </c>
      <c r="G27" s="139">
        <v>2</v>
      </c>
      <c r="H27" s="136">
        <v>51</v>
      </c>
      <c r="I27" s="136" t="s">
        <v>17</v>
      </c>
      <c r="J27" s="136" t="s">
        <v>17</v>
      </c>
      <c r="K27" s="145"/>
    </row>
    <row r="28" spans="1:11" ht="8.1" customHeight="1">
      <c r="A28" s="164"/>
      <c r="B28" s="164"/>
      <c r="C28" s="170"/>
      <c r="D28" s="132"/>
      <c r="E28" s="139"/>
      <c r="F28" s="139"/>
      <c r="G28" s="139"/>
      <c r="H28" s="139"/>
      <c r="I28" s="139"/>
      <c r="J28" s="139"/>
      <c r="K28" s="145"/>
    </row>
    <row r="29" spans="1:11" ht="20.100000000000001" customHeight="1">
      <c r="A29" s="164" t="s">
        <v>18</v>
      </c>
      <c r="B29" s="164"/>
      <c r="C29" s="170">
        <v>2018</v>
      </c>
      <c r="D29" s="139">
        <f>SUM(E29:J29)+SUM('56.2'!D28:I28)+SUM('56.3'!D29:I29)</f>
        <v>127</v>
      </c>
      <c r="E29" s="143">
        <v>14</v>
      </c>
      <c r="F29" s="143">
        <v>20</v>
      </c>
      <c r="G29" s="171" t="s">
        <v>17</v>
      </c>
      <c r="H29" s="143">
        <v>9</v>
      </c>
      <c r="I29" s="171" t="s">
        <v>17</v>
      </c>
      <c r="J29" s="171" t="s">
        <v>17</v>
      </c>
      <c r="K29" s="145"/>
    </row>
    <row r="30" spans="1:11" ht="20.100000000000001" customHeight="1">
      <c r="A30" s="164"/>
      <c r="B30" s="164"/>
      <c r="C30" s="170">
        <v>2019</v>
      </c>
      <c r="D30" s="139">
        <f>SUM(E30:J30)+SUM('56.2'!D29:I29)+SUM('56.3'!D30:I30)</f>
        <v>195</v>
      </c>
      <c r="E30" s="137">
        <v>26</v>
      </c>
      <c r="F30" s="137">
        <v>16</v>
      </c>
      <c r="G30" s="136" t="s">
        <v>17</v>
      </c>
      <c r="H30" s="137">
        <v>9</v>
      </c>
      <c r="I30" s="136" t="s">
        <v>17</v>
      </c>
      <c r="J30" s="136" t="s">
        <v>17</v>
      </c>
      <c r="K30" s="145"/>
    </row>
    <row r="31" spans="1:11" ht="20.100000000000001" customHeight="1">
      <c r="A31" s="164"/>
      <c r="B31" s="164"/>
      <c r="C31" s="170">
        <v>2020</v>
      </c>
      <c r="D31" s="139">
        <f>SUM(E31:J31)+SUM('56.2'!D30:I30)+SUM('56.3'!D31:I31)</f>
        <v>177</v>
      </c>
      <c r="E31" s="141">
        <v>17</v>
      </c>
      <c r="F31" s="141">
        <v>14</v>
      </c>
      <c r="G31" s="136" t="s">
        <v>17</v>
      </c>
      <c r="H31" s="141">
        <v>14</v>
      </c>
      <c r="I31" s="136" t="s">
        <v>17</v>
      </c>
      <c r="J31" s="136" t="s">
        <v>17</v>
      </c>
      <c r="K31" s="145"/>
    </row>
    <row r="32" spans="1:11" ht="8.1" customHeight="1">
      <c r="A32" s="164"/>
      <c r="B32" s="164"/>
      <c r="C32" s="170"/>
      <c r="D32" s="132"/>
      <c r="E32" s="141"/>
      <c r="F32" s="141"/>
      <c r="G32" s="141"/>
      <c r="H32" s="141"/>
      <c r="I32" s="141"/>
      <c r="J32" s="141"/>
      <c r="K32" s="145"/>
    </row>
    <row r="33" spans="1:11" ht="20.100000000000001" customHeight="1">
      <c r="A33" s="164" t="s">
        <v>19</v>
      </c>
      <c r="B33" s="164"/>
      <c r="C33" s="170">
        <v>2018</v>
      </c>
      <c r="D33" s="139">
        <f>SUM(E33:J33)+SUM('56.2'!D32:I32)+SUM('56.3'!D33:I33)</f>
        <v>256</v>
      </c>
      <c r="E33" s="39">
        <v>21</v>
      </c>
      <c r="F33" s="39">
        <v>44</v>
      </c>
      <c r="G33" s="171" t="s">
        <v>17</v>
      </c>
      <c r="H33" s="39">
        <v>14</v>
      </c>
      <c r="I33" s="171" t="s">
        <v>17</v>
      </c>
      <c r="J33" s="171" t="s">
        <v>17</v>
      </c>
      <c r="K33" s="145"/>
    </row>
    <row r="34" spans="1:11" ht="20.100000000000001" customHeight="1">
      <c r="A34" s="164"/>
      <c r="B34" s="164"/>
      <c r="C34" s="170">
        <v>2019</v>
      </c>
      <c r="D34" s="139">
        <f>SUM(E34:J34)+SUM('56.2'!D33:I33)+SUM('56.3'!D34:I34)</f>
        <v>365</v>
      </c>
      <c r="E34" s="137">
        <v>26</v>
      </c>
      <c r="F34" s="137">
        <v>33</v>
      </c>
      <c r="G34" s="137">
        <v>1</v>
      </c>
      <c r="H34" s="137">
        <v>16</v>
      </c>
      <c r="I34" s="136" t="s">
        <v>17</v>
      </c>
      <c r="J34" s="137" t="s">
        <v>17</v>
      </c>
      <c r="K34" s="145"/>
    </row>
    <row r="35" spans="1:11" ht="20.100000000000001" customHeight="1">
      <c r="A35" s="164"/>
      <c r="B35" s="164"/>
      <c r="C35" s="170">
        <v>2020</v>
      </c>
      <c r="D35" s="139">
        <f>SUM(E35:J35)+SUM('56.2'!D34:I34)+SUM('56.3'!D35:I35)</f>
        <v>300</v>
      </c>
      <c r="E35" s="139">
        <v>15</v>
      </c>
      <c r="F35" s="139">
        <v>31</v>
      </c>
      <c r="G35" s="139">
        <v>1</v>
      </c>
      <c r="H35" s="139">
        <v>10</v>
      </c>
      <c r="I35" s="136" t="s">
        <v>17</v>
      </c>
      <c r="J35" s="136" t="s">
        <v>17</v>
      </c>
      <c r="K35" s="145"/>
    </row>
    <row r="36" spans="1:11" ht="8.1" customHeight="1">
      <c r="A36" s="164"/>
      <c r="B36" s="164"/>
      <c r="C36" s="170"/>
      <c r="D36" s="132"/>
      <c r="E36" s="139"/>
      <c r="F36" s="139"/>
      <c r="G36" s="139"/>
      <c r="H36" s="139"/>
      <c r="I36" s="139"/>
      <c r="J36" s="139"/>
      <c r="K36" s="145"/>
    </row>
    <row r="37" spans="1:11" ht="20.100000000000001" customHeight="1">
      <c r="A37" s="164" t="s">
        <v>110</v>
      </c>
      <c r="B37" s="164"/>
      <c r="C37" s="170">
        <v>2018</v>
      </c>
      <c r="D37" s="139">
        <f>SUM(E37:J37)+SUM('56.2'!D36:I36)+SUM('56.3'!D37:I37)</f>
        <v>472</v>
      </c>
      <c r="E37" s="143">
        <v>42</v>
      </c>
      <c r="F37" s="143">
        <v>52</v>
      </c>
      <c r="G37" s="143">
        <v>5</v>
      </c>
      <c r="H37" s="146">
        <v>21</v>
      </c>
      <c r="I37" s="143">
        <v>1</v>
      </c>
      <c r="J37" s="171" t="s">
        <v>17</v>
      </c>
      <c r="K37" s="145"/>
    </row>
    <row r="38" spans="1:11" ht="20.100000000000001" customHeight="1">
      <c r="A38" s="164"/>
      <c r="B38" s="164"/>
      <c r="C38" s="170">
        <v>2019</v>
      </c>
      <c r="D38" s="139">
        <f>SUM(E38:J38)+SUM('56.2'!D37:I37)+SUM('56.3'!D38:I38)</f>
        <v>443</v>
      </c>
      <c r="E38" s="137">
        <v>37</v>
      </c>
      <c r="F38" s="136">
        <v>35</v>
      </c>
      <c r="G38" s="136">
        <v>4</v>
      </c>
      <c r="H38" s="137">
        <v>23</v>
      </c>
      <c r="I38" s="136" t="s">
        <v>17</v>
      </c>
      <c r="J38" s="136" t="s">
        <v>17</v>
      </c>
      <c r="K38" s="145"/>
    </row>
    <row r="39" spans="1:11" ht="20.100000000000001" customHeight="1">
      <c r="A39" s="164"/>
      <c r="B39" s="164"/>
      <c r="C39" s="170">
        <v>2020</v>
      </c>
      <c r="D39" s="139">
        <f>SUM(E39:J39)+SUM('56.2'!D38:I38)+SUM('56.3'!D39:I39)</f>
        <v>415</v>
      </c>
      <c r="E39" s="141">
        <v>34</v>
      </c>
      <c r="F39" s="141">
        <v>40</v>
      </c>
      <c r="G39" s="136" t="s">
        <v>17</v>
      </c>
      <c r="H39" s="136">
        <v>15</v>
      </c>
      <c r="I39" s="136" t="s">
        <v>17</v>
      </c>
      <c r="J39" s="136" t="s">
        <v>17</v>
      </c>
      <c r="K39" s="145"/>
    </row>
    <row r="40" spans="1:11" ht="8.1" customHeight="1">
      <c r="A40" s="164"/>
      <c r="B40" s="164"/>
      <c r="C40" s="170"/>
      <c r="D40" s="132"/>
      <c r="E40" s="141"/>
      <c r="F40" s="141"/>
      <c r="G40" s="141"/>
      <c r="H40" s="147"/>
      <c r="I40" s="141"/>
      <c r="J40" s="141"/>
      <c r="K40" s="145"/>
    </row>
    <row r="41" spans="1:11" ht="20.100000000000001" customHeight="1">
      <c r="A41" s="164" t="s">
        <v>22</v>
      </c>
      <c r="B41" s="164"/>
      <c r="C41" s="170">
        <v>2018</v>
      </c>
      <c r="D41" s="139">
        <f>SUM(E41:J41)+SUM('56.2'!D40:I40)+SUM('56.3'!D41:I41)</f>
        <v>203</v>
      </c>
      <c r="E41" s="39">
        <v>26</v>
      </c>
      <c r="F41" s="39">
        <v>21</v>
      </c>
      <c r="G41" s="171" t="s">
        <v>17</v>
      </c>
      <c r="H41" s="39">
        <v>10</v>
      </c>
      <c r="I41" s="171" t="s">
        <v>17</v>
      </c>
      <c r="J41" s="171" t="s">
        <v>17</v>
      </c>
      <c r="K41" s="145"/>
    </row>
    <row r="42" spans="1:11" ht="20.100000000000001" customHeight="1">
      <c r="A42" s="164"/>
      <c r="B42" s="164"/>
      <c r="C42" s="170">
        <v>2019</v>
      </c>
      <c r="D42" s="139">
        <f>SUM(E42:J42)+SUM('56.2'!D41:I41)+SUM('56.3'!D42:I42)</f>
        <v>161</v>
      </c>
      <c r="E42" s="137">
        <v>26</v>
      </c>
      <c r="F42" s="137">
        <v>19</v>
      </c>
      <c r="G42" s="136" t="s">
        <v>17</v>
      </c>
      <c r="H42" s="137">
        <v>10</v>
      </c>
      <c r="I42" s="136" t="s">
        <v>17</v>
      </c>
      <c r="J42" s="136" t="s">
        <v>17</v>
      </c>
      <c r="K42" s="145"/>
    </row>
    <row r="43" spans="1:11" ht="20.100000000000001" customHeight="1">
      <c r="A43" s="164"/>
      <c r="B43" s="164"/>
      <c r="C43" s="170">
        <v>2020</v>
      </c>
      <c r="D43" s="139">
        <f>SUM(E43:J43)+SUM('56.2'!D42:I42)+SUM('56.3'!D43:I43)</f>
        <v>190</v>
      </c>
      <c r="E43" s="139">
        <v>15</v>
      </c>
      <c r="F43" s="139">
        <v>16</v>
      </c>
      <c r="G43" s="136">
        <v>1</v>
      </c>
      <c r="H43" s="139">
        <v>16</v>
      </c>
      <c r="I43" s="136" t="s">
        <v>17</v>
      </c>
      <c r="J43" s="136" t="s">
        <v>17</v>
      </c>
      <c r="K43" s="145"/>
    </row>
    <row r="44" spans="1:11" ht="8.1" customHeight="1">
      <c r="A44" s="164"/>
      <c r="B44" s="164"/>
      <c r="C44" s="170"/>
      <c r="D44" s="132"/>
      <c r="E44" s="139"/>
      <c r="F44" s="139"/>
      <c r="G44" s="139"/>
      <c r="H44" s="139"/>
      <c r="I44" s="139"/>
      <c r="J44" s="139"/>
      <c r="K44" s="145"/>
    </row>
    <row r="45" spans="1:11" ht="20.100000000000001" customHeight="1">
      <c r="A45" s="164" t="s">
        <v>111</v>
      </c>
      <c r="B45" s="164"/>
      <c r="C45" s="170">
        <v>2018</v>
      </c>
      <c r="D45" s="139">
        <f>SUM(E45:J45)+SUM('56.2'!D44:I44)+SUM('56.3'!D45:I45)</f>
        <v>166</v>
      </c>
      <c r="E45" s="143">
        <v>11</v>
      </c>
      <c r="F45" s="143">
        <v>15</v>
      </c>
      <c r="G45" s="171" t="s">
        <v>17</v>
      </c>
      <c r="H45" s="146">
        <v>9</v>
      </c>
      <c r="I45" s="171" t="s">
        <v>17</v>
      </c>
      <c r="J45" s="171" t="s">
        <v>17</v>
      </c>
      <c r="K45" s="148"/>
    </row>
    <row r="46" spans="1:11" ht="20.100000000000001" customHeight="1">
      <c r="A46" s="164"/>
      <c r="B46" s="164"/>
      <c r="C46" s="170">
        <v>2019</v>
      </c>
      <c r="D46" s="139">
        <f>SUM(E46:J46)+SUM('56.2'!D45:I45)+SUM('56.3'!D46:I46)</f>
        <v>290</v>
      </c>
      <c r="E46" s="136">
        <v>5</v>
      </c>
      <c r="F46" s="136">
        <v>12</v>
      </c>
      <c r="G46" s="136" t="s">
        <v>17</v>
      </c>
      <c r="H46" s="136">
        <v>7</v>
      </c>
      <c r="I46" s="136" t="s">
        <v>17</v>
      </c>
      <c r="J46" s="136" t="s">
        <v>17</v>
      </c>
      <c r="K46" s="148"/>
    </row>
    <row r="47" spans="1:11" ht="20.100000000000001" customHeight="1">
      <c r="A47" s="164"/>
      <c r="B47" s="164"/>
      <c r="C47" s="170">
        <v>2020</v>
      </c>
      <c r="D47" s="139">
        <f>SUM(E47:J47)+SUM('56.2'!D46:I46)+SUM('56.3'!D47:I47)</f>
        <v>208</v>
      </c>
      <c r="E47" s="136">
        <v>9</v>
      </c>
      <c r="F47" s="136">
        <v>16</v>
      </c>
      <c r="G47" s="136" t="s">
        <v>17</v>
      </c>
      <c r="H47" s="136">
        <v>4</v>
      </c>
      <c r="I47" s="136" t="s">
        <v>17</v>
      </c>
      <c r="J47" s="136" t="s">
        <v>17</v>
      </c>
      <c r="K47" s="148"/>
    </row>
    <row r="48" spans="1:11" ht="8.1" customHeight="1">
      <c r="A48" s="164"/>
      <c r="B48" s="164"/>
      <c r="C48" s="170"/>
      <c r="D48" s="132"/>
      <c r="E48" s="141"/>
      <c r="F48" s="141"/>
      <c r="G48" s="141"/>
      <c r="H48" s="147"/>
      <c r="I48" s="141"/>
      <c r="J48" s="141"/>
      <c r="K48" s="148"/>
    </row>
    <row r="49" spans="1:11" ht="20.100000000000001" customHeight="1">
      <c r="A49" s="164" t="s">
        <v>25</v>
      </c>
      <c r="B49" s="164"/>
      <c r="C49" s="170">
        <v>2018</v>
      </c>
      <c r="D49" s="139">
        <f>SUM(E49:J49)+SUM('56.2'!D48:I48)+SUM('56.3'!D49:I49)</f>
        <v>162</v>
      </c>
      <c r="E49" s="39">
        <v>25</v>
      </c>
      <c r="F49" s="39">
        <v>16</v>
      </c>
      <c r="G49" s="39">
        <v>1</v>
      </c>
      <c r="H49" s="39">
        <v>8</v>
      </c>
      <c r="I49" s="171" t="s">
        <v>17</v>
      </c>
      <c r="J49" s="171" t="s">
        <v>17</v>
      </c>
      <c r="K49" s="145"/>
    </row>
    <row r="50" spans="1:11" ht="20.100000000000001" customHeight="1">
      <c r="A50" s="164"/>
      <c r="B50" s="164"/>
      <c r="C50" s="170">
        <v>2019</v>
      </c>
      <c r="D50" s="139">
        <f>SUM(E50:J50)+SUM('56.2'!D49:I49)+SUM('56.3'!D50:I50)</f>
        <v>162</v>
      </c>
      <c r="E50" s="137">
        <v>15</v>
      </c>
      <c r="F50" s="137">
        <v>7</v>
      </c>
      <c r="G50" s="136">
        <v>1</v>
      </c>
      <c r="H50" s="137">
        <v>1</v>
      </c>
      <c r="I50" s="136" t="s">
        <v>17</v>
      </c>
      <c r="J50" s="136" t="s">
        <v>17</v>
      </c>
      <c r="K50" s="145"/>
    </row>
    <row r="51" spans="1:11" ht="20.100000000000001" customHeight="1">
      <c r="A51" s="164"/>
      <c r="B51" s="164"/>
      <c r="C51" s="170">
        <v>2020</v>
      </c>
      <c r="D51" s="139">
        <f>SUM(E51:J51)+SUM('56.2'!D50:I50)+SUM('56.3'!D51:I51)</f>
        <v>108</v>
      </c>
      <c r="E51" s="139">
        <v>23</v>
      </c>
      <c r="F51" s="139">
        <v>18</v>
      </c>
      <c r="G51" s="136">
        <v>2</v>
      </c>
      <c r="H51" s="139">
        <v>9</v>
      </c>
      <c r="I51" s="136" t="s">
        <v>17</v>
      </c>
      <c r="J51" s="136" t="s">
        <v>17</v>
      </c>
      <c r="K51" s="145"/>
    </row>
    <row r="52" spans="1:11" ht="8.1" customHeight="1">
      <c r="A52" s="164"/>
      <c r="B52" s="164"/>
      <c r="C52" s="170"/>
      <c r="D52" s="132"/>
      <c r="E52" s="141"/>
      <c r="F52" s="141"/>
      <c r="G52" s="141"/>
      <c r="H52" s="147"/>
      <c r="I52" s="141"/>
      <c r="J52" s="141"/>
      <c r="K52" s="148"/>
    </row>
    <row r="53" spans="1:11" ht="20.100000000000001" customHeight="1">
      <c r="A53" s="164" t="s">
        <v>26</v>
      </c>
      <c r="B53" s="164"/>
      <c r="C53" s="170">
        <v>2018</v>
      </c>
      <c r="D53" s="139">
        <f>SUM(E53:J53)+SUM('56.2'!D52:I52)+SUM('56.3'!D53:I53)</f>
        <v>208</v>
      </c>
      <c r="E53" s="39">
        <v>20</v>
      </c>
      <c r="F53" s="39">
        <v>22</v>
      </c>
      <c r="G53" s="39">
        <v>1</v>
      </c>
      <c r="H53" s="39">
        <v>10</v>
      </c>
      <c r="I53" s="171" t="s">
        <v>17</v>
      </c>
      <c r="J53" s="171" t="s">
        <v>17</v>
      </c>
      <c r="K53" s="145"/>
    </row>
    <row r="54" spans="1:11" ht="20.100000000000001" customHeight="1">
      <c r="A54" s="164"/>
      <c r="B54" s="164"/>
      <c r="C54" s="170">
        <v>2019</v>
      </c>
      <c r="D54" s="139">
        <f>SUM(E54:J54)+SUM('56.2'!D53:I53)+SUM('56.3'!D54:I54)</f>
        <v>186</v>
      </c>
      <c r="E54" s="137">
        <v>21</v>
      </c>
      <c r="F54" s="137">
        <v>17</v>
      </c>
      <c r="G54" s="136" t="s">
        <v>17</v>
      </c>
      <c r="H54" s="136">
        <v>10</v>
      </c>
      <c r="I54" s="136" t="s">
        <v>17</v>
      </c>
      <c r="J54" s="136" t="s">
        <v>17</v>
      </c>
      <c r="K54" s="145"/>
    </row>
    <row r="55" spans="1:11" ht="20.100000000000001" customHeight="1">
      <c r="A55" s="164"/>
      <c r="B55" s="164"/>
      <c r="C55" s="170">
        <v>2020</v>
      </c>
      <c r="D55" s="139">
        <f>SUM(E55:J55)+SUM('56.2'!D54:I54)+SUM('56.3'!D55:I55)</f>
        <v>129</v>
      </c>
      <c r="E55" s="139">
        <v>14</v>
      </c>
      <c r="F55" s="139">
        <v>8</v>
      </c>
      <c r="G55" s="136" t="s">
        <v>17</v>
      </c>
      <c r="H55" s="139">
        <v>9</v>
      </c>
      <c r="I55" s="136" t="s">
        <v>17</v>
      </c>
      <c r="J55" s="136" t="s">
        <v>17</v>
      </c>
      <c r="K55" s="145"/>
    </row>
    <row r="56" spans="1:11" ht="8.1" customHeight="1">
      <c r="A56" s="164"/>
      <c r="B56" s="164"/>
      <c r="C56" s="170"/>
      <c r="D56" s="132"/>
      <c r="E56" s="139"/>
      <c r="F56" s="139"/>
      <c r="G56" s="139"/>
      <c r="H56" s="139"/>
      <c r="I56" s="139"/>
      <c r="J56" s="139"/>
      <c r="K56" s="145"/>
    </row>
    <row r="57" spans="1:11" ht="20.100000000000001" customHeight="1">
      <c r="A57" s="164" t="s">
        <v>27</v>
      </c>
      <c r="B57" s="164"/>
      <c r="C57" s="170">
        <v>2018</v>
      </c>
      <c r="D57" s="139">
        <f>SUM(E57:J57)+SUM('56.2'!D56:I56)+SUM('56.3'!D57:I57)</f>
        <v>96</v>
      </c>
      <c r="E57" s="143">
        <v>9</v>
      </c>
      <c r="F57" s="143">
        <v>17</v>
      </c>
      <c r="G57" s="143">
        <v>1</v>
      </c>
      <c r="H57" s="146">
        <v>6</v>
      </c>
      <c r="I57" s="171" t="s">
        <v>17</v>
      </c>
      <c r="J57" s="171" t="s">
        <v>17</v>
      </c>
      <c r="K57" s="148"/>
    </row>
    <row r="58" spans="1:11" ht="20.100000000000001" customHeight="1">
      <c r="A58" s="164"/>
      <c r="B58" s="164"/>
      <c r="C58" s="170">
        <v>2019</v>
      </c>
      <c r="D58" s="139">
        <f>SUM(E58:J58)+SUM('56.2'!D57:I57)+SUM('56.3'!D58:I58)</f>
        <v>73</v>
      </c>
      <c r="E58" s="137">
        <v>4</v>
      </c>
      <c r="F58" s="137">
        <v>17</v>
      </c>
      <c r="G58" s="136" t="s">
        <v>17</v>
      </c>
      <c r="H58" s="137">
        <v>2</v>
      </c>
      <c r="I58" s="136" t="s">
        <v>17</v>
      </c>
      <c r="J58" s="136" t="s">
        <v>17</v>
      </c>
      <c r="K58" s="148"/>
    </row>
    <row r="59" spans="1:11" ht="20.100000000000001" customHeight="1">
      <c r="A59" s="164"/>
      <c r="B59" s="164"/>
      <c r="C59" s="170">
        <v>2020</v>
      </c>
      <c r="D59" s="139">
        <f>SUM(E59:J59)+SUM('56.2'!D58:I58)+SUM('56.3'!D59:I59)</f>
        <v>113</v>
      </c>
      <c r="E59" s="141">
        <v>10</v>
      </c>
      <c r="F59" s="141">
        <v>19</v>
      </c>
      <c r="G59" s="141" t="s">
        <v>17</v>
      </c>
      <c r="H59" s="147">
        <v>7</v>
      </c>
      <c r="I59" s="136">
        <v>1</v>
      </c>
      <c r="J59" s="136" t="s">
        <v>17</v>
      </c>
      <c r="K59" s="148"/>
    </row>
    <row r="60" spans="1:11" ht="8.1" customHeight="1">
      <c r="A60" s="164"/>
      <c r="B60" s="164"/>
      <c r="C60" s="170"/>
      <c r="D60" s="132"/>
      <c r="E60" s="141"/>
      <c r="F60" s="141"/>
      <c r="G60" s="141"/>
      <c r="H60" s="147"/>
      <c r="I60" s="141"/>
      <c r="J60" s="141"/>
      <c r="K60" s="148"/>
    </row>
    <row r="61" spans="1:11" ht="20.100000000000001" customHeight="1">
      <c r="A61" s="164" t="s">
        <v>112</v>
      </c>
      <c r="B61" s="164"/>
      <c r="C61" s="170">
        <v>2018</v>
      </c>
      <c r="D61" s="139">
        <f>SUM(E61:J61)+SUM('56.2'!D60:I60)+SUM('56.3'!D61:I61)</f>
        <v>107</v>
      </c>
      <c r="E61" s="39">
        <v>27</v>
      </c>
      <c r="F61" s="39">
        <v>11</v>
      </c>
      <c r="G61" s="171" t="s">
        <v>17</v>
      </c>
      <c r="H61" s="39">
        <v>7</v>
      </c>
      <c r="I61" s="171" t="s">
        <v>17</v>
      </c>
      <c r="J61" s="171" t="s">
        <v>17</v>
      </c>
      <c r="K61" s="145"/>
    </row>
    <row r="62" spans="1:11" ht="20.100000000000001" customHeight="1">
      <c r="A62" s="164"/>
      <c r="B62" s="164"/>
      <c r="C62" s="170">
        <v>2019</v>
      </c>
      <c r="D62" s="139">
        <f>SUM(E62:J62)+SUM('56.2'!D61:I61)+SUM('56.3'!D62:I62)</f>
        <v>148</v>
      </c>
      <c r="E62" s="137">
        <v>18</v>
      </c>
      <c r="F62" s="137">
        <v>13</v>
      </c>
      <c r="G62" s="136">
        <v>1</v>
      </c>
      <c r="H62" s="137">
        <v>2</v>
      </c>
      <c r="I62" s="136" t="s">
        <v>17</v>
      </c>
      <c r="J62" s="136" t="s">
        <v>17</v>
      </c>
      <c r="K62" s="145"/>
    </row>
    <row r="63" spans="1:11" ht="20.100000000000001" customHeight="1">
      <c r="A63" s="164"/>
      <c r="B63" s="164"/>
      <c r="C63" s="170">
        <v>2020</v>
      </c>
      <c r="D63" s="139">
        <f>SUM(E63:J63)+SUM('56.2'!D62:I62)+SUM('56.3'!D63:I63)</f>
        <v>102</v>
      </c>
      <c r="E63" s="136">
        <v>12</v>
      </c>
      <c r="F63" s="136">
        <v>12</v>
      </c>
      <c r="G63" s="136" t="s">
        <v>17</v>
      </c>
      <c r="H63" s="136">
        <v>2</v>
      </c>
      <c r="I63" s="136" t="s">
        <v>17</v>
      </c>
      <c r="J63" s="136" t="s">
        <v>17</v>
      </c>
      <c r="K63" s="145"/>
    </row>
    <row r="64" spans="1:11" ht="8.1" customHeight="1">
      <c r="A64" s="164"/>
      <c r="B64" s="164"/>
      <c r="C64" s="170"/>
      <c r="D64" s="132"/>
      <c r="E64" s="141"/>
      <c r="F64" s="141"/>
      <c r="G64" s="141"/>
      <c r="H64" s="147"/>
      <c r="I64" s="141"/>
      <c r="J64" s="141"/>
      <c r="K64" s="148"/>
    </row>
    <row r="65" spans="1:11" ht="20.100000000000001" customHeight="1">
      <c r="A65" s="164" t="s">
        <v>28</v>
      </c>
      <c r="B65" s="164"/>
      <c r="C65" s="170">
        <v>2018</v>
      </c>
      <c r="D65" s="139">
        <f>SUM(E65:J65)+SUM('56.2'!D64:I64)+SUM('56.3'!D65:I65)</f>
        <v>66</v>
      </c>
      <c r="E65" s="39">
        <v>4</v>
      </c>
      <c r="F65" s="39">
        <v>4</v>
      </c>
      <c r="G65" s="171" t="s">
        <v>17</v>
      </c>
      <c r="H65" s="39">
        <v>6</v>
      </c>
      <c r="I65" s="171" t="s">
        <v>17</v>
      </c>
      <c r="J65" s="171" t="s">
        <v>17</v>
      </c>
      <c r="K65" s="145"/>
    </row>
    <row r="66" spans="1:11" ht="20.100000000000001" customHeight="1">
      <c r="A66" s="164"/>
      <c r="B66" s="164"/>
      <c r="C66" s="170">
        <v>2019</v>
      </c>
      <c r="D66" s="139">
        <f>SUM(E66:J66)+SUM('56.2'!D65:I65)+SUM('56.3'!D66:I66)</f>
        <v>46</v>
      </c>
      <c r="E66" s="136">
        <v>2</v>
      </c>
      <c r="F66" s="136">
        <v>4</v>
      </c>
      <c r="G66" s="136" t="s">
        <v>17</v>
      </c>
      <c r="H66" s="136">
        <v>4</v>
      </c>
      <c r="I66" s="136" t="s">
        <v>17</v>
      </c>
      <c r="J66" s="136" t="s">
        <v>17</v>
      </c>
      <c r="K66" s="145"/>
    </row>
    <row r="67" spans="1:11" ht="20.100000000000001" customHeight="1">
      <c r="A67" s="164"/>
      <c r="B67" s="164"/>
      <c r="C67" s="170">
        <v>2020</v>
      </c>
      <c r="D67" s="139">
        <f>SUM(E67:J67)+SUM('56.2'!D66:I66)+SUM('56.3'!D67:I67)</f>
        <v>41</v>
      </c>
      <c r="E67" s="139">
        <v>4</v>
      </c>
      <c r="F67" s="139">
        <v>3</v>
      </c>
      <c r="G67" s="136" t="s">
        <v>17</v>
      </c>
      <c r="H67" s="139">
        <v>5</v>
      </c>
      <c r="I67" s="136" t="s">
        <v>17</v>
      </c>
      <c r="J67" s="136" t="s">
        <v>17</v>
      </c>
      <c r="K67" s="145"/>
    </row>
    <row r="68" spans="1:11" ht="8.1" customHeight="1">
      <c r="A68" s="45"/>
      <c r="B68" s="45"/>
      <c r="C68" s="45"/>
      <c r="D68" s="45"/>
      <c r="E68" s="45"/>
      <c r="F68" s="45"/>
      <c r="G68" s="45"/>
      <c r="H68" s="45"/>
      <c r="I68" s="45"/>
      <c r="J68" s="45"/>
      <c r="K68" s="44"/>
    </row>
    <row r="69" spans="1:11" ht="20.100000000000001" customHeight="1">
      <c r="A69" s="149"/>
      <c r="B69" s="149"/>
      <c r="C69" s="150"/>
      <c r="D69" s="149"/>
      <c r="E69" s="149"/>
      <c r="F69" s="149"/>
      <c r="G69" s="149"/>
      <c r="H69" s="151"/>
      <c r="I69" s="151"/>
      <c r="J69" s="151"/>
      <c r="K69" s="172" t="s">
        <v>113</v>
      </c>
    </row>
    <row r="70" spans="1:11" ht="20.100000000000001" customHeight="1">
      <c r="A70" s="149"/>
      <c r="B70" s="149"/>
      <c r="C70" s="150"/>
      <c r="D70" s="149"/>
      <c r="E70" s="149"/>
      <c r="F70" s="149"/>
      <c r="G70" s="149"/>
      <c r="H70" s="152"/>
      <c r="I70" s="152"/>
      <c r="J70" s="152"/>
      <c r="K70" s="173" t="s">
        <v>114</v>
      </c>
    </row>
  </sheetData>
  <printOptions horizontalCentered="1"/>
  <pageMargins left="0.55000000000000004" right="0.55000000000000004" top="0.55000000000000004" bottom="0.55000000000000004" header="0.55000000000000004" footer="0.55000000000000004"/>
  <pageSetup paperSize="9" scale="63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J69"/>
  <sheetViews>
    <sheetView view="pageBreakPreview" topLeftCell="A3" zoomScaleNormal="100" zoomScaleSheetLayoutView="100" workbookViewId="0">
      <selection activeCell="A4" sqref="A4"/>
    </sheetView>
  </sheetViews>
  <sheetFormatPr defaultColWidth="9" defaultRowHeight="20.100000000000001" customHeight="1"/>
  <cols>
    <col min="1" max="3" width="12.7109375" style="1" customWidth="1"/>
    <col min="4" max="9" width="14.7109375" style="1" customWidth="1"/>
    <col min="10" max="10" width="1.7109375" style="1" customWidth="1"/>
    <col min="11" max="11" width="9.140625" style="1" customWidth="1"/>
    <col min="12" max="16384" width="9" style="1"/>
  </cols>
  <sheetData>
    <row r="1" spans="1:10" ht="8.1" customHeight="1">
      <c r="A1" s="11"/>
      <c r="B1" s="11"/>
      <c r="C1" s="110"/>
      <c r="D1" s="11"/>
      <c r="E1" s="11"/>
      <c r="F1" s="11"/>
      <c r="G1" s="11"/>
      <c r="H1" s="11"/>
      <c r="I1" s="11"/>
      <c r="J1" s="11"/>
    </row>
    <row r="2" spans="1:10" ht="8.1" customHeight="1">
      <c r="A2" s="11"/>
      <c r="B2" s="11"/>
      <c r="C2" s="110"/>
      <c r="D2" s="11"/>
      <c r="E2" s="11"/>
      <c r="F2" s="11"/>
      <c r="G2" s="11"/>
      <c r="H2" s="11"/>
      <c r="I2" s="11"/>
      <c r="J2" s="11"/>
    </row>
    <row r="3" spans="1:10" ht="20.100000000000001" customHeight="1">
      <c r="A3" s="111" t="s">
        <v>391</v>
      </c>
      <c r="B3" s="111"/>
      <c r="C3" s="112"/>
      <c r="D3" s="11"/>
      <c r="E3" s="11"/>
      <c r="F3" s="11"/>
      <c r="G3" s="11"/>
      <c r="H3" s="11"/>
      <c r="I3" s="11"/>
      <c r="J3" s="11"/>
    </row>
    <row r="4" spans="1:10" ht="20.100000000000001" customHeight="1">
      <c r="A4" s="113" t="s">
        <v>392</v>
      </c>
      <c r="B4" s="113"/>
      <c r="C4" s="114"/>
      <c r="D4" s="11"/>
      <c r="E4" s="11"/>
      <c r="F4" s="11"/>
      <c r="G4" s="11"/>
      <c r="H4" s="11"/>
      <c r="I4" s="11"/>
      <c r="J4" s="11"/>
    </row>
    <row r="5" spans="1:10" ht="8.1" customHeight="1">
      <c r="A5" s="12"/>
      <c r="B5" s="12"/>
      <c r="C5" s="12"/>
      <c r="D5" s="12"/>
      <c r="E5" s="12"/>
      <c r="F5" s="12"/>
      <c r="G5" s="12"/>
      <c r="H5" s="12"/>
      <c r="I5" s="12"/>
      <c r="J5" s="14"/>
    </row>
    <row r="6" spans="1:10" ht="8.1" customHeight="1">
      <c r="A6" s="13"/>
      <c r="B6" s="13"/>
      <c r="C6" s="13"/>
      <c r="D6" s="13"/>
      <c r="E6" s="13"/>
      <c r="F6" s="13"/>
      <c r="G6" s="13"/>
      <c r="H6" s="13"/>
      <c r="I6" s="13"/>
      <c r="J6" s="18"/>
    </row>
    <row r="7" spans="1:10" ht="20.100000000000001" customHeight="1">
      <c r="A7" s="115" t="s">
        <v>79</v>
      </c>
      <c r="B7" s="116"/>
      <c r="C7" s="117" t="s">
        <v>4</v>
      </c>
      <c r="D7" s="118" t="s">
        <v>137</v>
      </c>
      <c r="E7" s="118" t="s">
        <v>138</v>
      </c>
      <c r="F7" s="118" t="s">
        <v>139</v>
      </c>
      <c r="G7" s="118" t="s">
        <v>140</v>
      </c>
      <c r="H7" s="118" t="s">
        <v>141</v>
      </c>
      <c r="I7" s="118" t="s">
        <v>142</v>
      </c>
      <c r="J7" s="18"/>
    </row>
    <row r="8" spans="1:10" ht="20.100000000000001" customHeight="1">
      <c r="A8" s="119" t="s">
        <v>82</v>
      </c>
      <c r="B8" s="120"/>
      <c r="C8" s="121" t="s">
        <v>6</v>
      </c>
      <c r="D8" s="124"/>
      <c r="E8" s="118" t="s">
        <v>143</v>
      </c>
      <c r="F8" s="124" t="s">
        <v>144</v>
      </c>
      <c r="G8" s="124" t="s">
        <v>145</v>
      </c>
      <c r="H8" s="124" t="s">
        <v>146</v>
      </c>
      <c r="I8" s="124" t="s">
        <v>147</v>
      </c>
      <c r="J8" s="18"/>
    </row>
    <row r="9" spans="1:10" ht="20.100000000000001" customHeight="1">
      <c r="A9" s="122"/>
      <c r="B9" s="122"/>
      <c r="C9" s="123"/>
      <c r="D9" s="122"/>
      <c r="E9" s="124" t="s">
        <v>148</v>
      </c>
      <c r="F9" s="125"/>
      <c r="G9" s="118"/>
      <c r="H9" s="124"/>
      <c r="I9" s="155"/>
      <c r="J9" s="18"/>
    </row>
    <row r="10" spans="1:10" ht="8.1" customHeight="1">
      <c r="A10" s="22"/>
      <c r="B10" s="22"/>
      <c r="C10" s="22"/>
      <c r="D10" s="22"/>
      <c r="E10" s="22"/>
      <c r="F10" s="22"/>
      <c r="G10" s="22"/>
      <c r="H10" s="22"/>
      <c r="I10" s="22"/>
      <c r="J10" s="18"/>
    </row>
    <row r="11" spans="1:10" ht="8.1" customHeight="1">
      <c r="A11" s="23"/>
      <c r="B11" s="23"/>
      <c r="C11" s="23"/>
      <c r="D11" s="23"/>
      <c r="E11" s="23"/>
      <c r="F11" s="23"/>
      <c r="G11" s="23"/>
      <c r="H11" s="23"/>
      <c r="I11" s="23"/>
      <c r="J11" s="27"/>
    </row>
    <row r="12" spans="1:10" ht="20.100000000000001" customHeight="1">
      <c r="A12" s="162" t="s">
        <v>12</v>
      </c>
      <c r="B12" s="127"/>
      <c r="C12" s="128">
        <v>2018</v>
      </c>
      <c r="D12" s="153">
        <f t="shared" ref="D12:I14" si="0">SUM(D16,D20,D24,D28,D32,D36,D40,D44,D48,D52,D56,D60,D64)</f>
        <v>58</v>
      </c>
      <c r="E12" s="153" t="s">
        <v>17</v>
      </c>
      <c r="F12" s="153" t="s">
        <v>17</v>
      </c>
      <c r="G12" s="129">
        <f t="shared" ref="G12" si="1">SUM(G16,G20,G24,G28,G32,G36,G40,G44,G48,G52,G56,G60,G64)</f>
        <v>1</v>
      </c>
      <c r="H12" s="153" t="s">
        <v>17</v>
      </c>
      <c r="I12" s="153">
        <f t="shared" si="0"/>
        <v>1</v>
      </c>
      <c r="J12" s="23"/>
    </row>
    <row r="13" spans="1:10" ht="20.100000000000001" customHeight="1">
      <c r="A13" s="162"/>
      <c r="B13" s="127"/>
      <c r="C13" s="128">
        <v>2019</v>
      </c>
      <c r="D13" s="153">
        <f t="shared" si="0"/>
        <v>56</v>
      </c>
      <c r="E13" s="153" t="s">
        <v>17</v>
      </c>
      <c r="F13" s="153" t="s">
        <v>17</v>
      </c>
      <c r="G13" s="153" t="s">
        <v>17</v>
      </c>
      <c r="H13" s="153" t="s">
        <v>17</v>
      </c>
      <c r="I13" s="129">
        <f>SUM(I17,I21,I25,I29,I33,I37,I41,I45,I49,I53,I57,I61,I65)</f>
        <v>5</v>
      </c>
      <c r="J13" s="165"/>
    </row>
    <row r="14" spans="1:10" ht="20.100000000000001" customHeight="1">
      <c r="A14" s="162"/>
      <c r="B14" s="127"/>
      <c r="C14" s="128">
        <v>2020</v>
      </c>
      <c r="D14" s="153">
        <f t="shared" si="0"/>
        <v>43</v>
      </c>
      <c r="E14" s="153" t="s">
        <v>17</v>
      </c>
      <c r="F14" s="153" t="s">
        <v>17</v>
      </c>
      <c r="G14" s="153" t="s">
        <v>17</v>
      </c>
      <c r="H14" s="153" t="s">
        <v>17</v>
      </c>
      <c r="I14" s="153">
        <f t="shared" si="0"/>
        <v>6</v>
      </c>
      <c r="J14" s="165"/>
    </row>
    <row r="15" spans="1:10" ht="8.1" customHeight="1">
      <c r="A15" s="164"/>
      <c r="B15" s="127"/>
      <c r="C15" s="128"/>
      <c r="D15" s="132"/>
      <c r="E15" s="133"/>
      <c r="F15" s="133"/>
      <c r="G15" s="133"/>
      <c r="H15" s="133"/>
      <c r="I15" s="133"/>
      <c r="J15" s="165"/>
    </row>
    <row r="16" spans="1:10" ht="20.100000000000001" customHeight="1">
      <c r="A16" s="164" t="s">
        <v>108</v>
      </c>
      <c r="B16" s="134"/>
      <c r="C16" s="135">
        <v>2018</v>
      </c>
      <c r="D16" s="139">
        <v>3</v>
      </c>
      <c r="E16" s="108" t="s">
        <v>17</v>
      </c>
      <c r="F16" s="108" t="s">
        <v>17</v>
      </c>
      <c r="G16" s="108" t="s">
        <v>17</v>
      </c>
      <c r="H16" s="108" t="s">
        <v>17</v>
      </c>
      <c r="I16" s="108" t="s">
        <v>17</v>
      </c>
      <c r="J16" s="145"/>
    </row>
    <row r="17" spans="1:10" ht="20.100000000000001" customHeight="1">
      <c r="A17" s="164"/>
      <c r="B17" s="134"/>
      <c r="C17" s="135">
        <v>2019</v>
      </c>
      <c r="D17" s="137">
        <v>8</v>
      </c>
      <c r="E17" s="136" t="s">
        <v>17</v>
      </c>
      <c r="F17" s="136" t="s">
        <v>17</v>
      </c>
      <c r="G17" s="137" t="s">
        <v>17</v>
      </c>
      <c r="H17" s="136" t="s">
        <v>17</v>
      </c>
      <c r="I17" s="136" t="s">
        <v>17</v>
      </c>
      <c r="J17" s="145"/>
    </row>
    <row r="18" spans="1:10" ht="20.100000000000001" customHeight="1">
      <c r="A18" s="164"/>
      <c r="B18" s="134"/>
      <c r="C18" s="135">
        <v>2020</v>
      </c>
      <c r="D18" s="139">
        <v>2</v>
      </c>
      <c r="E18" s="136" t="s">
        <v>17</v>
      </c>
      <c r="F18" s="136" t="s">
        <v>17</v>
      </c>
      <c r="G18" s="136" t="s">
        <v>17</v>
      </c>
      <c r="H18" s="136" t="s">
        <v>17</v>
      </c>
      <c r="I18" s="136" t="s">
        <v>17</v>
      </c>
      <c r="J18" s="145"/>
    </row>
    <row r="19" spans="1:10" ht="8.1" customHeight="1">
      <c r="A19" s="164"/>
      <c r="B19" s="134"/>
      <c r="C19" s="128"/>
      <c r="D19" s="139"/>
      <c r="E19" s="139"/>
      <c r="F19" s="139"/>
      <c r="G19" s="139"/>
      <c r="H19" s="139"/>
      <c r="I19" s="139"/>
      <c r="J19" s="145"/>
    </row>
    <row r="20" spans="1:10" ht="20.100000000000001" customHeight="1">
      <c r="A20" s="164" t="s">
        <v>14</v>
      </c>
      <c r="B20" s="134"/>
      <c r="C20" s="135">
        <v>2018</v>
      </c>
      <c r="D20" s="139">
        <v>8</v>
      </c>
      <c r="E20" s="108" t="s">
        <v>17</v>
      </c>
      <c r="F20" s="108" t="s">
        <v>17</v>
      </c>
      <c r="G20" s="143">
        <v>1</v>
      </c>
      <c r="H20" s="108" t="s">
        <v>17</v>
      </c>
      <c r="I20" s="143">
        <v>1</v>
      </c>
      <c r="J20" s="145"/>
    </row>
    <row r="21" spans="1:10" ht="20.100000000000001" customHeight="1">
      <c r="A21" s="164"/>
      <c r="B21" s="134"/>
      <c r="C21" s="135">
        <v>2019</v>
      </c>
      <c r="D21" s="136">
        <v>4</v>
      </c>
      <c r="E21" s="136" t="s">
        <v>17</v>
      </c>
      <c r="F21" s="136" t="s">
        <v>17</v>
      </c>
      <c r="G21" s="136" t="s">
        <v>17</v>
      </c>
      <c r="H21" s="136" t="s">
        <v>17</v>
      </c>
      <c r="I21" s="136">
        <v>3</v>
      </c>
      <c r="J21" s="145"/>
    </row>
    <row r="22" spans="1:10" ht="20.100000000000001" customHeight="1">
      <c r="A22" s="164"/>
      <c r="B22" s="134"/>
      <c r="C22" s="135">
        <v>2020</v>
      </c>
      <c r="D22" s="136">
        <v>6</v>
      </c>
      <c r="E22" s="136" t="s">
        <v>17</v>
      </c>
      <c r="F22" s="136" t="s">
        <v>17</v>
      </c>
      <c r="G22" s="136" t="s">
        <v>17</v>
      </c>
      <c r="H22" s="136" t="s">
        <v>17</v>
      </c>
      <c r="I22" s="136">
        <v>2</v>
      </c>
      <c r="J22" s="145"/>
    </row>
    <row r="23" spans="1:10" ht="8.1" customHeight="1">
      <c r="A23" s="164"/>
      <c r="B23" s="134"/>
      <c r="C23" s="128"/>
      <c r="D23" s="139"/>
      <c r="E23" s="141"/>
      <c r="F23" s="141"/>
      <c r="G23" s="141"/>
      <c r="H23" s="141"/>
      <c r="I23" s="141"/>
      <c r="J23" s="145"/>
    </row>
    <row r="24" spans="1:10" ht="20.100000000000001" customHeight="1">
      <c r="A24" s="164" t="s">
        <v>109</v>
      </c>
      <c r="B24" s="134"/>
      <c r="C24" s="135">
        <v>2018</v>
      </c>
      <c r="D24" s="139">
        <v>15</v>
      </c>
      <c r="E24" s="108" t="s">
        <v>17</v>
      </c>
      <c r="F24" s="108" t="s">
        <v>17</v>
      </c>
      <c r="G24" s="108" t="s">
        <v>17</v>
      </c>
      <c r="H24" s="108" t="s">
        <v>17</v>
      </c>
      <c r="I24" s="108" t="s">
        <v>17</v>
      </c>
      <c r="J24" s="145"/>
    </row>
    <row r="25" spans="1:10" ht="20.100000000000001" customHeight="1">
      <c r="A25" s="164"/>
      <c r="B25" s="134"/>
      <c r="C25" s="135">
        <v>2019</v>
      </c>
      <c r="D25" s="137">
        <v>15</v>
      </c>
      <c r="E25" s="136" t="s">
        <v>17</v>
      </c>
      <c r="F25" s="136" t="s">
        <v>17</v>
      </c>
      <c r="G25" s="136" t="s">
        <v>17</v>
      </c>
      <c r="H25" s="136" t="s">
        <v>17</v>
      </c>
      <c r="I25" s="136" t="s">
        <v>17</v>
      </c>
      <c r="J25" s="145"/>
    </row>
    <row r="26" spans="1:10" ht="20.100000000000001" customHeight="1">
      <c r="A26" s="164"/>
      <c r="B26" s="134"/>
      <c r="C26" s="135">
        <v>2020</v>
      </c>
      <c r="D26" s="136">
        <v>14</v>
      </c>
      <c r="E26" s="136" t="s">
        <v>17</v>
      </c>
      <c r="F26" s="136" t="s">
        <v>17</v>
      </c>
      <c r="G26" s="136" t="s">
        <v>17</v>
      </c>
      <c r="H26" s="136" t="s">
        <v>17</v>
      </c>
      <c r="I26" s="136" t="s">
        <v>17</v>
      </c>
      <c r="J26" s="145"/>
    </row>
    <row r="27" spans="1:10" ht="8.1" customHeight="1">
      <c r="A27" s="164"/>
      <c r="B27" s="134"/>
      <c r="C27" s="128"/>
      <c r="D27" s="139"/>
      <c r="E27" s="139"/>
      <c r="F27" s="139"/>
      <c r="G27" s="139"/>
      <c r="H27" s="139"/>
      <c r="I27" s="139"/>
      <c r="J27" s="145"/>
    </row>
    <row r="28" spans="1:10" ht="20.100000000000001" customHeight="1">
      <c r="A28" s="164" t="s">
        <v>18</v>
      </c>
      <c r="B28" s="134"/>
      <c r="C28" s="135">
        <v>2018</v>
      </c>
      <c r="D28" s="139">
        <v>3</v>
      </c>
      <c r="E28" s="108" t="s">
        <v>17</v>
      </c>
      <c r="F28" s="108" t="s">
        <v>17</v>
      </c>
      <c r="G28" s="108" t="s">
        <v>17</v>
      </c>
      <c r="H28" s="108" t="s">
        <v>17</v>
      </c>
      <c r="I28" s="108" t="s">
        <v>17</v>
      </c>
      <c r="J28" s="145"/>
    </row>
    <row r="29" spans="1:10" ht="20.100000000000001" customHeight="1">
      <c r="A29" s="164"/>
      <c r="B29" s="134"/>
      <c r="C29" s="135">
        <v>2019</v>
      </c>
      <c r="D29" s="137">
        <v>2</v>
      </c>
      <c r="E29" s="136" t="s">
        <v>17</v>
      </c>
      <c r="F29" s="136" t="s">
        <v>17</v>
      </c>
      <c r="G29" s="136" t="s">
        <v>17</v>
      </c>
      <c r="H29" s="136" t="s">
        <v>17</v>
      </c>
      <c r="I29" s="136" t="s">
        <v>17</v>
      </c>
      <c r="J29" s="145"/>
    </row>
    <row r="30" spans="1:10" ht="20.100000000000001" customHeight="1">
      <c r="A30" s="164"/>
      <c r="B30" s="134"/>
      <c r="C30" s="135">
        <v>2020</v>
      </c>
      <c r="D30" s="139">
        <v>6</v>
      </c>
      <c r="E30" s="136" t="s">
        <v>17</v>
      </c>
      <c r="F30" s="136" t="s">
        <v>17</v>
      </c>
      <c r="G30" s="136" t="s">
        <v>17</v>
      </c>
      <c r="H30" s="136" t="s">
        <v>17</v>
      </c>
      <c r="I30" s="136">
        <v>1</v>
      </c>
      <c r="J30" s="145"/>
    </row>
    <row r="31" spans="1:10" ht="8.1" customHeight="1">
      <c r="A31" s="164"/>
      <c r="B31" s="134"/>
      <c r="C31" s="128"/>
      <c r="D31" s="139"/>
      <c r="E31" s="141"/>
      <c r="F31" s="141"/>
      <c r="G31" s="141"/>
      <c r="H31" s="141"/>
      <c r="I31" s="141"/>
      <c r="J31" s="145"/>
    </row>
    <row r="32" spans="1:10" ht="20.100000000000001" customHeight="1">
      <c r="A32" s="164" t="s">
        <v>19</v>
      </c>
      <c r="B32" s="134"/>
      <c r="C32" s="135">
        <v>2018</v>
      </c>
      <c r="D32" s="139">
        <v>6</v>
      </c>
      <c r="E32" s="108" t="s">
        <v>17</v>
      </c>
      <c r="F32" s="108" t="s">
        <v>17</v>
      </c>
      <c r="G32" s="108" t="s">
        <v>17</v>
      </c>
      <c r="H32" s="108" t="s">
        <v>17</v>
      </c>
      <c r="I32" s="108" t="s">
        <v>17</v>
      </c>
      <c r="J32" s="145"/>
    </row>
    <row r="33" spans="1:10" ht="20.100000000000001" customHeight="1">
      <c r="A33" s="164"/>
      <c r="B33" s="134"/>
      <c r="C33" s="135">
        <v>2019</v>
      </c>
      <c r="D33" s="137">
        <v>8</v>
      </c>
      <c r="E33" s="136" t="s">
        <v>17</v>
      </c>
      <c r="F33" s="136" t="s">
        <v>17</v>
      </c>
      <c r="G33" s="136" t="s">
        <v>17</v>
      </c>
      <c r="H33" s="136" t="s">
        <v>17</v>
      </c>
      <c r="I33" s="136" t="s">
        <v>17</v>
      </c>
      <c r="J33" s="145"/>
    </row>
    <row r="34" spans="1:10" ht="20.100000000000001" customHeight="1">
      <c r="A34" s="164"/>
      <c r="B34" s="134"/>
      <c r="C34" s="135">
        <v>2020</v>
      </c>
      <c r="D34" s="139">
        <v>5</v>
      </c>
      <c r="E34" s="136" t="s">
        <v>17</v>
      </c>
      <c r="F34" s="136" t="s">
        <v>17</v>
      </c>
      <c r="G34" s="136" t="s">
        <v>17</v>
      </c>
      <c r="H34" s="136" t="s">
        <v>17</v>
      </c>
      <c r="I34" s="136" t="s">
        <v>17</v>
      </c>
      <c r="J34" s="145"/>
    </row>
    <row r="35" spans="1:10" ht="8.1" customHeight="1">
      <c r="A35" s="164"/>
      <c r="B35" s="134"/>
      <c r="C35" s="128"/>
      <c r="D35" s="139"/>
      <c r="E35" s="139"/>
      <c r="F35" s="139"/>
      <c r="G35" s="139"/>
      <c r="H35" s="139"/>
      <c r="I35" s="139"/>
      <c r="J35" s="145"/>
    </row>
    <row r="36" spans="1:10" ht="20.100000000000001" customHeight="1">
      <c r="A36" s="164" t="s">
        <v>110</v>
      </c>
      <c r="B36" s="134"/>
      <c r="C36" s="135">
        <v>2018</v>
      </c>
      <c r="D36" s="139">
        <v>6</v>
      </c>
      <c r="E36" s="108" t="s">
        <v>17</v>
      </c>
      <c r="F36" s="108" t="s">
        <v>17</v>
      </c>
      <c r="G36" s="108" t="s">
        <v>17</v>
      </c>
      <c r="H36" s="108" t="s">
        <v>17</v>
      </c>
      <c r="I36" s="108" t="s">
        <v>17</v>
      </c>
      <c r="J36" s="145"/>
    </row>
    <row r="37" spans="1:10" ht="20.100000000000001" customHeight="1">
      <c r="A37" s="164"/>
      <c r="B37" s="134"/>
      <c r="C37" s="135">
        <v>2019</v>
      </c>
      <c r="D37" s="136">
        <v>7</v>
      </c>
      <c r="E37" s="136" t="s">
        <v>17</v>
      </c>
      <c r="F37" s="136" t="s">
        <v>17</v>
      </c>
      <c r="G37" s="136" t="s">
        <v>17</v>
      </c>
      <c r="H37" s="136" t="s">
        <v>17</v>
      </c>
      <c r="I37" s="136" t="s">
        <v>17</v>
      </c>
      <c r="J37" s="145"/>
    </row>
    <row r="38" spans="1:10" ht="20.100000000000001" customHeight="1">
      <c r="A38" s="164"/>
      <c r="B38" s="134"/>
      <c r="C38" s="135">
        <v>2020</v>
      </c>
      <c r="D38" s="136">
        <v>2</v>
      </c>
      <c r="E38" s="136" t="s">
        <v>17</v>
      </c>
      <c r="F38" s="136" t="s">
        <v>17</v>
      </c>
      <c r="G38" s="136" t="s">
        <v>17</v>
      </c>
      <c r="H38" s="136" t="s">
        <v>17</v>
      </c>
      <c r="I38" s="136" t="s">
        <v>17</v>
      </c>
      <c r="J38" s="145"/>
    </row>
    <row r="39" spans="1:10" ht="8.1" customHeight="1">
      <c r="A39" s="164"/>
      <c r="B39" s="134"/>
      <c r="C39" s="128"/>
      <c r="D39" s="139"/>
      <c r="E39" s="141"/>
      <c r="F39" s="141"/>
      <c r="G39" s="141"/>
      <c r="H39" s="147"/>
      <c r="I39" s="141"/>
      <c r="J39" s="145"/>
    </row>
    <row r="40" spans="1:10" ht="20.100000000000001" customHeight="1">
      <c r="A40" s="164" t="s">
        <v>22</v>
      </c>
      <c r="B40" s="134"/>
      <c r="C40" s="135">
        <v>2018</v>
      </c>
      <c r="D40" s="139">
        <v>2</v>
      </c>
      <c r="E40" s="108" t="s">
        <v>17</v>
      </c>
      <c r="F40" s="108" t="s">
        <v>17</v>
      </c>
      <c r="G40" s="108" t="s">
        <v>17</v>
      </c>
      <c r="H40" s="108" t="s">
        <v>17</v>
      </c>
      <c r="I40" s="108" t="s">
        <v>17</v>
      </c>
      <c r="J40" s="145"/>
    </row>
    <row r="41" spans="1:10" ht="20.100000000000001" customHeight="1">
      <c r="A41" s="164"/>
      <c r="B41" s="134"/>
      <c r="C41" s="135">
        <v>2019</v>
      </c>
      <c r="D41" s="136">
        <v>1</v>
      </c>
      <c r="E41" s="136" t="s">
        <v>17</v>
      </c>
      <c r="F41" s="136" t="s">
        <v>17</v>
      </c>
      <c r="G41" s="136" t="s">
        <v>17</v>
      </c>
      <c r="H41" s="136" t="s">
        <v>17</v>
      </c>
      <c r="I41" s="136" t="s">
        <v>17</v>
      </c>
      <c r="J41" s="145"/>
    </row>
    <row r="42" spans="1:10" ht="20.100000000000001" customHeight="1">
      <c r="A42" s="164"/>
      <c r="B42" s="134"/>
      <c r="C42" s="135">
        <v>2020</v>
      </c>
      <c r="D42" s="139">
        <v>2</v>
      </c>
      <c r="E42" s="136" t="s">
        <v>17</v>
      </c>
      <c r="F42" s="136" t="s">
        <v>17</v>
      </c>
      <c r="G42" s="136" t="s">
        <v>17</v>
      </c>
      <c r="H42" s="136" t="s">
        <v>17</v>
      </c>
      <c r="I42" s="136">
        <v>1</v>
      </c>
      <c r="J42" s="145"/>
    </row>
    <row r="43" spans="1:10" ht="8.1" customHeight="1">
      <c r="A43" s="164"/>
      <c r="B43" s="134"/>
      <c r="C43" s="128"/>
      <c r="D43" s="139"/>
      <c r="E43" s="139"/>
      <c r="F43" s="139"/>
      <c r="G43" s="139"/>
      <c r="H43" s="139"/>
      <c r="I43" s="139"/>
      <c r="J43" s="145"/>
    </row>
    <row r="44" spans="1:10" ht="20.100000000000001" customHeight="1">
      <c r="A44" s="164" t="s">
        <v>111</v>
      </c>
      <c r="B44" s="134"/>
      <c r="C44" s="135">
        <v>2018</v>
      </c>
      <c r="D44" s="139">
        <v>3</v>
      </c>
      <c r="E44" s="108" t="s">
        <v>17</v>
      </c>
      <c r="F44" s="108" t="s">
        <v>17</v>
      </c>
      <c r="G44" s="108" t="s">
        <v>17</v>
      </c>
      <c r="H44" s="108" t="s">
        <v>17</v>
      </c>
      <c r="I44" s="108" t="s">
        <v>17</v>
      </c>
      <c r="J44" s="148"/>
    </row>
    <row r="45" spans="1:10" ht="20.100000000000001" customHeight="1">
      <c r="A45" s="164"/>
      <c r="B45" s="134"/>
      <c r="C45" s="135">
        <v>2019</v>
      </c>
      <c r="D45" s="136">
        <v>1</v>
      </c>
      <c r="E45" s="136" t="s">
        <v>17</v>
      </c>
      <c r="F45" s="136" t="s">
        <v>17</v>
      </c>
      <c r="G45" s="136" t="s">
        <v>17</v>
      </c>
      <c r="H45" s="136" t="s">
        <v>17</v>
      </c>
      <c r="I45" s="136">
        <v>1</v>
      </c>
      <c r="J45" s="148"/>
    </row>
    <row r="46" spans="1:10" ht="20.100000000000001" customHeight="1">
      <c r="A46" s="164"/>
      <c r="B46" s="134"/>
      <c r="C46" s="135">
        <v>2020</v>
      </c>
      <c r="D46" s="136">
        <v>2</v>
      </c>
      <c r="E46" s="136" t="s">
        <v>17</v>
      </c>
      <c r="F46" s="136" t="s">
        <v>17</v>
      </c>
      <c r="G46" s="136" t="s">
        <v>17</v>
      </c>
      <c r="H46" s="136" t="s">
        <v>17</v>
      </c>
      <c r="I46" s="136" t="s">
        <v>17</v>
      </c>
      <c r="J46" s="148"/>
    </row>
    <row r="47" spans="1:10" ht="8.1" customHeight="1">
      <c r="A47" s="164"/>
      <c r="B47" s="134"/>
      <c r="C47" s="128"/>
      <c r="D47" s="139"/>
      <c r="E47" s="141"/>
      <c r="F47" s="141"/>
      <c r="G47" s="141"/>
      <c r="H47" s="147"/>
      <c r="I47" s="141"/>
      <c r="J47" s="148"/>
    </row>
    <row r="48" spans="1:10" ht="20.100000000000001" customHeight="1">
      <c r="A48" s="164" t="s">
        <v>25</v>
      </c>
      <c r="B48" s="134"/>
      <c r="C48" s="135">
        <v>2018</v>
      </c>
      <c r="D48" s="139">
        <v>2</v>
      </c>
      <c r="E48" s="108" t="s">
        <v>17</v>
      </c>
      <c r="F48" s="108" t="s">
        <v>17</v>
      </c>
      <c r="G48" s="108" t="s">
        <v>17</v>
      </c>
      <c r="H48" s="108" t="s">
        <v>17</v>
      </c>
      <c r="I48" s="108" t="s">
        <v>17</v>
      </c>
      <c r="J48" s="145"/>
    </row>
    <row r="49" spans="1:10" ht="20.100000000000001" customHeight="1">
      <c r="A49" s="164"/>
      <c r="B49" s="134"/>
      <c r="C49" s="135">
        <v>2019</v>
      </c>
      <c r="D49" s="137">
        <v>3</v>
      </c>
      <c r="E49" s="136" t="s">
        <v>17</v>
      </c>
      <c r="F49" s="136" t="s">
        <v>17</v>
      </c>
      <c r="G49" s="136" t="s">
        <v>17</v>
      </c>
      <c r="H49" s="136" t="s">
        <v>17</v>
      </c>
      <c r="I49" s="136" t="s">
        <v>17</v>
      </c>
      <c r="J49" s="145"/>
    </row>
    <row r="50" spans="1:10" ht="20.100000000000001" customHeight="1">
      <c r="A50" s="164"/>
      <c r="B50" s="134"/>
      <c r="C50" s="135">
        <v>2020</v>
      </c>
      <c r="D50" s="136">
        <v>1</v>
      </c>
      <c r="E50" s="136" t="s">
        <v>17</v>
      </c>
      <c r="F50" s="136" t="s">
        <v>17</v>
      </c>
      <c r="G50" s="136" t="s">
        <v>17</v>
      </c>
      <c r="H50" s="136" t="s">
        <v>17</v>
      </c>
      <c r="I50" s="136" t="s">
        <v>17</v>
      </c>
      <c r="J50" s="145"/>
    </row>
    <row r="51" spans="1:10" ht="8.1" customHeight="1">
      <c r="A51" s="164"/>
      <c r="B51" s="134"/>
      <c r="C51" s="128"/>
      <c r="D51" s="139"/>
      <c r="E51" s="141"/>
      <c r="F51" s="141"/>
      <c r="G51" s="141"/>
      <c r="H51" s="147"/>
      <c r="I51" s="141"/>
      <c r="J51" s="148"/>
    </row>
    <row r="52" spans="1:10" ht="20.100000000000001" customHeight="1">
      <c r="A52" s="164" t="s">
        <v>26</v>
      </c>
      <c r="B52" s="134"/>
      <c r="C52" s="135">
        <v>2018</v>
      </c>
      <c r="D52" s="139">
        <v>5</v>
      </c>
      <c r="E52" s="108" t="s">
        <v>17</v>
      </c>
      <c r="F52" s="108" t="s">
        <v>17</v>
      </c>
      <c r="G52" s="108" t="s">
        <v>17</v>
      </c>
      <c r="H52" s="108" t="s">
        <v>17</v>
      </c>
      <c r="I52" s="108" t="s">
        <v>17</v>
      </c>
      <c r="J52" s="145"/>
    </row>
    <row r="53" spans="1:10" ht="20.100000000000001" customHeight="1">
      <c r="A53" s="164"/>
      <c r="B53" s="134"/>
      <c r="C53" s="135">
        <v>2019</v>
      </c>
      <c r="D53" s="137">
        <v>3</v>
      </c>
      <c r="E53" s="136" t="s">
        <v>17</v>
      </c>
      <c r="F53" s="136" t="s">
        <v>17</v>
      </c>
      <c r="G53" s="136" t="s">
        <v>17</v>
      </c>
      <c r="H53" s="136" t="s">
        <v>17</v>
      </c>
      <c r="I53" s="136" t="s">
        <v>17</v>
      </c>
      <c r="J53" s="145"/>
    </row>
    <row r="54" spans="1:10" ht="20.100000000000001" customHeight="1">
      <c r="A54" s="164"/>
      <c r="B54" s="134"/>
      <c r="C54" s="135">
        <v>2020</v>
      </c>
      <c r="D54" s="139">
        <v>2</v>
      </c>
      <c r="E54" s="136" t="s">
        <v>17</v>
      </c>
      <c r="F54" s="136" t="s">
        <v>17</v>
      </c>
      <c r="G54" s="136" t="s">
        <v>17</v>
      </c>
      <c r="H54" s="136" t="s">
        <v>17</v>
      </c>
      <c r="I54" s="136" t="s">
        <v>17</v>
      </c>
      <c r="J54" s="145"/>
    </row>
    <row r="55" spans="1:10" ht="8.1" customHeight="1">
      <c r="A55" s="164"/>
      <c r="B55" s="134"/>
      <c r="C55" s="128"/>
      <c r="D55" s="139"/>
      <c r="E55" s="139"/>
      <c r="F55" s="139"/>
      <c r="G55" s="139"/>
      <c r="H55" s="139"/>
      <c r="I55" s="139"/>
      <c r="J55" s="145"/>
    </row>
    <row r="56" spans="1:10" ht="20.100000000000001" customHeight="1">
      <c r="A56" s="164" t="s">
        <v>27</v>
      </c>
      <c r="B56" s="134"/>
      <c r="C56" s="135">
        <v>2018</v>
      </c>
      <c r="D56" s="139">
        <v>5</v>
      </c>
      <c r="E56" s="108" t="s">
        <v>17</v>
      </c>
      <c r="F56" s="108" t="s">
        <v>17</v>
      </c>
      <c r="G56" s="108" t="s">
        <v>17</v>
      </c>
      <c r="H56" s="108" t="s">
        <v>17</v>
      </c>
      <c r="I56" s="108" t="s">
        <v>17</v>
      </c>
      <c r="J56" s="148"/>
    </row>
    <row r="57" spans="1:10" ht="20.100000000000001" customHeight="1">
      <c r="A57" s="164"/>
      <c r="B57" s="134"/>
      <c r="C57" s="135">
        <v>2019</v>
      </c>
      <c r="D57" s="137">
        <v>1</v>
      </c>
      <c r="E57" s="136" t="s">
        <v>17</v>
      </c>
      <c r="F57" s="136" t="s">
        <v>17</v>
      </c>
      <c r="G57" s="136" t="s">
        <v>17</v>
      </c>
      <c r="H57" s="136" t="s">
        <v>17</v>
      </c>
      <c r="I57" s="136" t="s">
        <v>17</v>
      </c>
      <c r="J57" s="148"/>
    </row>
    <row r="58" spans="1:10" ht="20.100000000000001" customHeight="1">
      <c r="A58" s="164"/>
      <c r="B58" s="134"/>
      <c r="C58" s="135">
        <v>2020</v>
      </c>
      <c r="D58" s="139" t="s">
        <v>17</v>
      </c>
      <c r="E58" s="136" t="s">
        <v>17</v>
      </c>
      <c r="F58" s="136" t="s">
        <v>17</v>
      </c>
      <c r="G58" s="136" t="s">
        <v>17</v>
      </c>
      <c r="H58" s="136" t="s">
        <v>17</v>
      </c>
      <c r="I58" s="141" t="s">
        <v>17</v>
      </c>
      <c r="J58" s="148"/>
    </row>
    <row r="59" spans="1:10" ht="8.1" customHeight="1">
      <c r="A59" s="164"/>
      <c r="B59" s="134"/>
      <c r="C59" s="128"/>
      <c r="D59" s="139"/>
      <c r="E59" s="141"/>
      <c r="F59" s="141"/>
      <c r="G59" s="141"/>
      <c r="H59" s="147"/>
      <c r="I59" s="141"/>
      <c r="J59" s="148"/>
    </row>
    <row r="60" spans="1:10" ht="20.100000000000001" customHeight="1">
      <c r="A60" s="164" t="s">
        <v>112</v>
      </c>
      <c r="B60" s="134"/>
      <c r="C60" s="135">
        <v>2018</v>
      </c>
      <c r="D60" s="108" t="s">
        <v>17</v>
      </c>
      <c r="E60" s="108" t="s">
        <v>17</v>
      </c>
      <c r="F60" s="108" t="s">
        <v>17</v>
      </c>
      <c r="G60" s="108" t="s">
        <v>17</v>
      </c>
      <c r="H60" s="108" t="s">
        <v>17</v>
      </c>
      <c r="I60" s="108" t="s">
        <v>17</v>
      </c>
      <c r="J60" s="145"/>
    </row>
    <row r="61" spans="1:10" ht="20.100000000000001" customHeight="1">
      <c r="A61" s="164"/>
      <c r="B61" s="134"/>
      <c r="C61" s="135">
        <v>2019</v>
      </c>
      <c r="D61" s="136">
        <v>3</v>
      </c>
      <c r="E61" s="136" t="s">
        <v>17</v>
      </c>
      <c r="F61" s="136" t="s">
        <v>17</v>
      </c>
      <c r="G61" s="136" t="s">
        <v>17</v>
      </c>
      <c r="H61" s="136" t="s">
        <v>17</v>
      </c>
      <c r="I61" s="136">
        <v>1</v>
      </c>
      <c r="J61" s="145"/>
    </row>
    <row r="62" spans="1:10" ht="20.100000000000001" customHeight="1">
      <c r="A62" s="164"/>
      <c r="B62" s="134"/>
      <c r="C62" s="135">
        <v>2020</v>
      </c>
      <c r="D62" s="136" t="s">
        <v>17</v>
      </c>
      <c r="E62" s="136" t="s">
        <v>17</v>
      </c>
      <c r="F62" s="136" t="s">
        <v>17</v>
      </c>
      <c r="G62" s="136" t="s">
        <v>17</v>
      </c>
      <c r="H62" s="136" t="s">
        <v>17</v>
      </c>
      <c r="I62" s="136">
        <v>2</v>
      </c>
      <c r="J62" s="145"/>
    </row>
    <row r="63" spans="1:10" ht="8.1" customHeight="1">
      <c r="A63" s="164"/>
      <c r="B63" s="134"/>
      <c r="C63" s="128"/>
      <c r="D63" s="139"/>
      <c r="E63" s="141"/>
      <c r="F63" s="141"/>
      <c r="G63" s="141"/>
      <c r="H63" s="147"/>
      <c r="I63" s="141"/>
      <c r="J63" s="148"/>
    </row>
    <row r="64" spans="1:10" ht="20.100000000000001" customHeight="1">
      <c r="A64" s="164" t="s">
        <v>28</v>
      </c>
      <c r="B64" s="134"/>
      <c r="C64" s="135">
        <v>2018</v>
      </c>
      <c r="D64" s="108" t="s">
        <v>17</v>
      </c>
      <c r="E64" s="108" t="s">
        <v>17</v>
      </c>
      <c r="F64" s="108" t="s">
        <v>17</v>
      </c>
      <c r="G64" s="108" t="s">
        <v>17</v>
      </c>
      <c r="H64" s="108" t="s">
        <v>17</v>
      </c>
      <c r="I64" s="108" t="s">
        <v>17</v>
      </c>
      <c r="J64" s="145"/>
    </row>
    <row r="65" spans="1:10" ht="20.100000000000001" customHeight="1">
      <c r="A65" s="134"/>
      <c r="B65" s="134"/>
      <c r="C65" s="135">
        <v>2019</v>
      </c>
      <c r="D65" s="136" t="s">
        <v>17</v>
      </c>
      <c r="E65" s="136" t="s">
        <v>17</v>
      </c>
      <c r="F65" s="136" t="s">
        <v>17</v>
      </c>
      <c r="G65" s="136" t="s">
        <v>17</v>
      </c>
      <c r="H65" s="136" t="s">
        <v>17</v>
      </c>
      <c r="I65" s="136" t="s">
        <v>17</v>
      </c>
      <c r="J65" s="145"/>
    </row>
    <row r="66" spans="1:10" ht="20.100000000000001" customHeight="1">
      <c r="A66" s="134"/>
      <c r="B66" s="134"/>
      <c r="C66" s="135">
        <v>2020</v>
      </c>
      <c r="D66" s="136">
        <v>1</v>
      </c>
      <c r="E66" s="136" t="s">
        <v>17</v>
      </c>
      <c r="F66" s="136" t="s">
        <v>17</v>
      </c>
      <c r="G66" s="136" t="s">
        <v>17</v>
      </c>
      <c r="H66" s="136" t="s">
        <v>17</v>
      </c>
      <c r="I66" s="136" t="s">
        <v>17</v>
      </c>
      <c r="J66" s="145"/>
    </row>
    <row r="67" spans="1:10" ht="8.1" customHeight="1">
      <c r="A67" s="45"/>
      <c r="B67" s="45"/>
      <c r="C67" s="45"/>
      <c r="D67" s="45"/>
      <c r="E67" s="45"/>
      <c r="F67" s="45"/>
      <c r="G67" s="45"/>
      <c r="H67" s="45"/>
      <c r="I67" s="45"/>
      <c r="J67" s="44"/>
    </row>
    <row r="68" spans="1:10" ht="20.100000000000001" customHeight="1">
      <c r="A68" s="149"/>
      <c r="B68" s="149"/>
      <c r="C68" s="150"/>
      <c r="D68" s="149"/>
      <c r="E68" s="149"/>
      <c r="F68" s="149"/>
      <c r="G68" s="149"/>
      <c r="H68" s="151"/>
      <c r="I68" s="151"/>
      <c r="J68" s="46" t="s">
        <v>113</v>
      </c>
    </row>
    <row r="69" spans="1:10" ht="20.100000000000001" customHeight="1">
      <c r="A69" s="149"/>
      <c r="B69" s="149"/>
      <c r="C69" s="150"/>
      <c r="D69" s="149"/>
      <c r="E69" s="149"/>
      <c r="F69" s="149"/>
      <c r="G69" s="149"/>
      <c r="H69" s="152"/>
      <c r="I69" s="152"/>
      <c r="J69" s="48" t="s">
        <v>114</v>
      </c>
    </row>
  </sheetData>
  <printOptions horizontalCentered="1"/>
  <pageMargins left="0.55000000000000004" right="0.55000000000000004" top="0.55000000000000004" bottom="0.55000000000000004" header="0.55000000000000004" footer="0.55000000000000004"/>
  <pageSetup paperSize="9" scale="6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25</vt:i4>
      </vt:variant>
      <vt:variant>
        <vt:lpstr>Named Ranges</vt:lpstr>
      </vt:variant>
      <vt:variant>
        <vt:i4>13</vt:i4>
      </vt:variant>
    </vt:vector>
  </HeadingPairs>
  <TitlesOfParts>
    <vt:vector size="38" baseType="lpstr">
      <vt:lpstr>50.</vt:lpstr>
      <vt:lpstr>51.</vt:lpstr>
      <vt:lpstr>52.</vt:lpstr>
      <vt:lpstr>53.</vt:lpstr>
      <vt:lpstr>54.</vt:lpstr>
      <vt:lpstr>Graf</vt:lpstr>
      <vt:lpstr>55.</vt:lpstr>
      <vt:lpstr>56.</vt:lpstr>
      <vt:lpstr>56.2</vt:lpstr>
      <vt:lpstr>56.3</vt:lpstr>
      <vt:lpstr>57.</vt:lpstr>
      <vt:lpstr>57.2</vt:lpstr>
      <vt:lpstr>58.</vt:lpstr>
      <vt:lpstr>58.2</vt:lpstr>
      <vt:lpstr>58.3</vt:lpstr>
      <vt:lpstr>58.4</vt:lpstr>
      <vt:lpstr>58.5</vt:lpstr>
      <vt:lpstr>58.6</vt:lpstr>
      <vt:lpstr>59.</vt:lpstr>
      <vt:lpstr>59.2</vt:lpstr>
      <vt:lpstr>60.</vt:lpstr>
      <vt:lpstr>61.</vt:lpstr>
      <vt:lpstr>61.2</vt:lpstr>
      <vt:lpstr>62.-63.</vt:lpstr>
      <vt:lpstr>64.</vt:lpstr>
      <vt:lpstr>'50.'!Print_Area</vt:lpstr>
      <vt:lpstr>'51.'!Print_Area</vt:lpstr>
      <vt:lpstr>'53.'!Print_Area</vt:lpstr>
      <vt:lpstr>'54.'!Print_Area</vt:lpstr>
      <vt:lpstr>'55.'!Print_Area</vt:lpstr>
      <vt:lpstr>'57.2'!Print_Area</vt:lpstr>
      <vt:lpstr>'58.4'!Print_Area</vt:lpstr>
      <vt:lpstr>'58.5'!Print_Area</vt:lpstr>
      <vt:lpstr>'58.6'!Print_Area</vt:lpstr>
      <vt:lpstr>'61.'!Print_Area</vt:lpstr>
      <vt:lpstr>'61.2'!Print_Area</vt:lpstr>
      <vt:lpstr>'62.-63.'!Print_Area</vt:lpstr>
      <vt:lpstr>'64.'!Print_Area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Noriza Abd Razak</dc:creator>
  <cp:lastModifiedBy>Muhammad Firdaus Abdul Azzis</cp:lastModifiedBy>
  <cp:lastPrinted>2022-06-14T07:27:04Z</cp:lastPrinted>
  <dcterms:created xsi:type="dcterms:W3CDTF">2019-07-25T08:19:00Z</dcterms:created>
  <dcterms:modified xsi:type="dcterms:W3CDTF">2022-06-15T04:16:52Z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2D08A5D7DDF9431B83B902321A2C8B13</vt:lpwstr>
  </property>
  <property fmtid="{D5CDD505-2E9C-101B-9397-08002B2CF9AE}" pid="3" name="KSOProductBuildVer">
    <vt:lpwstr>1033-11.2.0.11074</vt:lpwstr>
  </property>
</Properties>
</file>